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Skola\___PhD\1_Učitel\3_CM01\prezentace\cv06-slab1\"/>
    </mc:Choice>
  </mc:AlternateContent>
  <xr:revisionPtr revIDLastSave="0" documentId="13_ncr:1_{F29BFF27-FACA-468F-A5B1-708215EFB665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List1" sheetId="2" state="hidden" r:id="rId1"/>
    <sheet name="LinAnal" sheetId="4" r:id="rId2"/>
    <sheet name="Pruzn" sheetId="5" r:id="rId3"/>
    <sheet name="Plast" sheetId="6" r:id="rId4"/>
    <sheet name="Plasticita" sheetId="3" r:id="rId5"/>
    <sheet name="Plasticita (YLT)" sheetId="8" r:id="rId6"/>
    <sheet name="List5" sheetId="7" r:id="rId7"/>
  </sheets>
  <definedNames>
    <definedName name="_xlnm.Print_Area" localSheetId="4">Plasticita!$A$1:$M$53</definedName>
    <definedName name="_xlnm.Print_Area" localSheetId="5">'Plasticita (YLT)'!$A$1:$P$68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3" i="8" l="1"/>
  <c r="AF100" i="8"/>
  <c r="AB100" i="8"/>
  <c r="AA100" i="8"/>
  <c r="Z100" i="8"/>
  <c r="Y100" i="8"/>
  <c r="X100" i="8"/>
  <c r="W100" i="8"/>
  <c r="V100" i="8"/>
  <c r="AF98" i="8"/>
  <c r="AB98" i="8"/>
  <c r="AA98" i="8"/>
  <c r="Z98" i="8"/>
  <c r="Y98" i="8"/>
  <c r="X98" i="8"/>
  <c r="W98" i="8"/>
  <c r="V98" i="8"/>
  <c r="AF93" i="8"/>
  <c r="AB93" i="8"/>
  <c r="AA93" i="8"/>
  <c r="Z93" i="8"/>
  <c r="Y93" i="8"/>
  <c r="X93" i="8"/>
  <c r="W93" i="8"/>
  <c r="V93" i="8"/>
  <c r="AF91" i="8"/>
  <c r="AB91" i="8"/>
  <c r="AA91" i="8"/>
  <c r="Z91" i="8"/>
  <c r="Y91" i="8"/>
  <c r="X91" i="8"/>
  <c r="W91" i="8"/>
  <c r="V91" i="8"/>
  <c r="AF89" i="8"/>
  <c r="AB89" i="8"/>
  <c r="AA89" i="8"/>
  <c r="Z89" i="8"/>
  <c r="Y89" i="8"/>
  <c r="X89" i="8"/>
  <c r="W89" i="8"/>
  <c r="V89" i="8"/>
  <c r="AF87" i="8"/>
  <c r="AB87" i="8"/>
  <c r="AA87" i="8"/>
  <c r="Z87" i="8"/>
  <c r="Y87" i="8"/>
  <c r="X87" i="8"/>
  <c r="W87" i="8"/>
  <c r="V87" i="8"/>
  <c r="AF85" i="8"/>
  <c r="AB85" i="8"/>
  <c r="AA85" i="8"/>
  <c r="Z85" i="8"/>
  <c r="Y85" i="8"/>
  <c r="X85" i="8"/>
  <c r="W85" i="8"/>
  <c r="V85" i="8"/>
  <c r="AF83" i="8"/>
  <c r="AB83" i="8"/>
  <c r="AA83" i="8"/>
  <c r="Z83" i="8"/>
  <c r="Y83" i="8"/>
  <c r="X83" i="8"/>
  <c r="W83" i="8"/>
  <c r="V83" i="8"/>
  <c r="AB56" i="8"/>
  <c r="V81" i="8"/>
  <c r="AB55" i="8"/>
  <c r="AB54" i="8"/>
  <c r="AB53" i="8"/>
  <c r="AB52" i="8"/>
  <c r="AI50" i="8"/>
  <c r="AH50" i="8"/>
  <c r="AG50" i="8"/>
  <c r="AF50" i="8"/>
  <c r="AE50" i="8"/>
  <c r="AD50" i="8"/>
  <c r="AC50" i="8"/>
  <c r="AB50" i="8"/>
  <c r="AI49" i="8"/>
  <c r="AH49" i="8"/>
  <c r="AG49" i="8"/>
  <c r="AF49" i="8"/>
  <c r="AE49" i="8"/>
  <c r="AD49" i="8"/>
  <c r="AC49" i="8"/>
  <c r="AB49" i="8"/>
  <c r="AI48" i="8"/>
  <c r="AH48" i="8"/>
  <c r="AG48" i="8"/>
  <c r="AF48" i="8"/>
  <c r="AE48" i="8"/>
  <c r="AD48" i="8"/>
  <c r="AC48" i="8"/>
  <c r="AB48" i="8"/>
  <c r="AI47" i="8"/>
  <c r="AH47" i="8"/>
  <c r="AG47" i="8"/>
  <c r="AF47" i="8"/>
  <c r="AE47" i="8"/>
  <c r="AD47" i="8"/>
  <c r="AC47" i="8"/>
  <c r="AB47" i="8"/>
  <c r="S47" i="8"/>
  <c r="AI46" i="8"/>
  <c r="AH46" i="8"/>
  <c r="AG46" i="8"/>
  <c r="AF46" i="8"/>
  <c r="AE46" i="8"/>
  <c r="AD46" i="8"/>
  <c r="AC46" i="8"/>
  <c r="AB46" i="8"/>
  <c r="S46" i="8"/>
  <c r="AI45" i="8"/>
  <c r="AH45" i="8"/>
  <c r="AG45" i="8"/>
  <c r="AF45" i="8"/>
  <c r="AE45" i="8"/>
  <c r="AD45" i="8"/>
  <c r="AC45" i="8"/>
  <c r="AB45" i="8"/>
  <c r="S45" i="8"/>
  <c r="S44" i="8"/>
  <c r="S42" i="8"/>
  <c r="S41" i="8"/>
  <c r="S40" i="8"/>
  <c r="S39" i="8"/>
  <c r="S37" i="8"/>
  <c r="S36" i="8"/>
  <c r="AH35" i="8"/>
  <c r="AG35" i="8"/>
  <c r="AF35" i="8"/>
  <c r="AE35" i="8"/>
  <c r="AD35" i="8"/>
  <c r="AC35" i="8"/>
  <c r="AB35" i="8"/>
  <c r="AA35" i="8"/>
  <c r="S35" i="8"/>
  <c r="S34" i="8"/>
  <c r="S32" i="8"/>
  <c r="AH31" i="8"/>
  <c r="AG31" i="8"/>
  <c r="AF31" i="8"/>
  <c r="AE31" i="8"/>
  <c r="AD31" i="8"/>
  <c r="AC31" i="8"/>
  <c r="AB31" i="8"/>
  <c r="AA31" i="8"/>
  <c r="S31" i="8"/>
  <c r="AH30" i="8"/>
  <c r="AG30" i="8"/>
  <c r="AF30" i="8"/>
  <c r="AE30" i="8"/>
  <c r="AD30" i="8"/>
  <c r="AC30" i="8"/>
  <c r="AB30" i="8"/>
  <c r="AA30" i="8"/>
  <c r="S30" i="8"/>
  <c r="S29" i="8"/>
  <c r="S27" i="8"/>
  <c r="AH26" i="8"/>
  <c r="AG26" i="8"/>
  <c r="AF26" i="8"/>
  <c r="AE26" i="8"/>
  <c r="AD26" i="8"/>
  <c r="AC26" i="8"/>
  <c r="AB26" i="8"/>
  <c r="AA26" i="8"/>
  <c r="S26" i="8"/>
  <c r="S25" i="8"/>
  <c r="S24" i="8"/>
  <c r="AH22" i="8"/>
  <c r="AG22" i="8"/>
  <c r="AF22" i="8"/>
  <c r="AE22" i="8"/>
  <c r="AD22" i="8"/>
  <c r="AC22" i="8"/>
  <c r="AB22" i="8"/>
  <c r="AA22" i="8"/>
  <c r="S22" i="8"/>
  <c r="AH21" i="8"/>
  <c r="AG21" i="8"/>
  <c r="AF21" i="8"/>
  <c r="AE21" i="8"/>
  <c r="AD21" i="8"/>
  <c r="AC21" i="8"/>
  <c r="AB21" i="8"/>
  <c r="AA21" i="8"/>
  <c r="S21" i="8"/>
  <c r="S20" i="8"/>
  <c r="S19" i="8"/>
  <c r="S17" i="8"/>
  <c r="BA16" i="8"/>
  <c r="AZ16" i="8"/>
  <c r="AY16" i="8"/>
  <c r="AX16" i="8"/>
  <c r="AW16" i="8"/>
  <c r="AV16" i="8"/>
  <c r="AU16" i="8"/>
  <c r="AT16" i="8"/>
  <c r="AH16" i="8"/>
  <c r="AG16" i="8"/>
  <c r="AF16" i="8"/>
  <c r="AE16" i="8"/>
  <c r="AD16" i="8"/>
  <c r="AC16" i="8"/>
  <c r="AB16" i="8"/>
  <c r="AA16" i="8"/>
  <c r="S16" i="8"/>
  <c r="BA15" i="8"/>
  <c r="AZ15" i="8"/>
  <c r="AY15" i="8"/>
  <c r="AX15" i="8"/>
  <c r="AW15" i="8"/>
  <c r="AV15" i="8"/>
  <c r="AU15" i="8"/>
  <c r="AT15" i="8"/>
  <c r="S15" i="8"/>
  <c r="BA14" i="8"/>
  <c r="AZ14" i="8"/>
  <c r="AY14" i="8"/>
  <c r="AX14" i="8"/>
  <c r="AW14" i="8"/>
  <c r="AV14" i="8"/>
  <c r="AU14" i="8"/>
  <c r="AT14" i="8"/>
  <c r="S14" i="8"/>
  <c r="BA13" i="8"/>
  <c r="AZ13" i="8"/>
  <c r="AY13" i="8"/>
  <c r="AX13" i="8"/>
  <c r="AW13" i="8"/>
  <c r="AV13" i="8"/>
  <c r="AU13" i="8"/>
  <c r="AT13" i="8"/>
  <c r="BA12" i="8"/>
  <c r="AZ12" i="8"/>
  <c r="AY12" i="8"/>
  <c r="AX12" i="8"/>
  <c r="AW12" i="8"/>
  <c r="AV12" i="8"/>
  <c r="AU12" i="8"/>
  <c r="AT12" i="8"/>
  <c r="S12" i="8"/>
  <c r="BA11" i="8"/>
  <c r="AZ11" i="8"/>
  <c r="AY11" i="8"/>
  <c r="AX11" i="8"/>
  <c r="AW11" i="8"/>
  <c r="AV11" i="8"/>
  <c r="AU11" i="8"/>
  <c r="AT11" i="8"/>
  <c r="S11" i="8"/>
  <c r="BA10" i="8"/>
  <c r="AZ10" i="8"/>
  <c r="AY10" i="8"/>
  <c r="AX10" i="8"/>
  <c r="AW10" i="8"/>
  <c r="AV10" i="8"/>
  <c r="AU10" i="8"/>
  <c r="AT10" i="8"/>
  <c r="AH10" i="8"/>
  <c r="AG10" i="8"/>
  <c r="AF10" i="8"/>
  <c r="AE10" i="8"/>
  <c r="AD10" i="8"/>
  <c r="AC10" i="8"/>
  <c r="AB10" i="8"/>
  <c r="AA10" i="8"/>
  <c r="S10" i="8"/>
  <c r="BA9" i="8"/>
  <c r="AZ9" i="8"/>
  <c r="AY9" i="8"/>
  <c r="AX9" i="8"/>
  <c r="AW9" i="8"/>
  <c r="AV9" i="8"/>
  <c r="AU9" i="8"/>
  <c r="AT9" i="8"/>
  <c r="S9" i="8"/>
  <c r="BA8" i="8"/>
  <c r="AZ8" i="8"/>
  <c r="AY8" i="8"/>
  <c r="AX8" i="8"/>
  <c r="AW8" i="8"/>
  <c r="AV8" i="8"/>
  <c r="AU8" i="8"/>
  <c r="AT8" i="8"/>
  <c r="AH8" i="8"/>
  <c r="AG8" i="8"/>
  <c r="AF8" i="8"/>
  <c r="AE8" i="8"/>
  <c r="AD8" i="8"/>
  <c r="AC8" i="8"/>
  <c r="AB8" i="8"/>
  <c r="AA8" i="8"/>
  <c r="BA7" i="8"/>
  <c r="AZ7" i="8"/>
  <c r="AY7" i="8"/>
  <c r="AX7" i="8"/>
  <c r="AW7" i="8"/>
  <c r="AV7" i="8"/>
  <c r="AU7" i="8"/>
  <c r="AT7" i="8"/>
  <c r="AH7" i="8"/>
  <c r="AG7" i="8"/>
  <c r="AF7" i="8"/>
  <c r="AE7" i="8"/>
  <c r="AD7" i="8"/>
  <c r="AC7" i="8"/>
  <c r="AB7" i="8"/>
  <c r="AA7" i="8"/>
  <c r="S7" i="8"/>
  <c r="BA6" i="8"/>
  <c r="AZ6" i="8"/>
  <c r="AY6" i="8"/>
  <c r="AX6" i="8"/>
  <c r="AW6" i="8"/>
  <c r="AV6" i="8"/>
  <c r="AU6" i="8"/>
  <c r="AT6" i="8"/>
  <c r="S6" i="8"/>
  <c r="BA5" i="8"/>
  <c r="AZ5" i="8"/>
  <c r="AY5" i="8"/>
  <c r="AX5" i="8"/>
  <c r="AW5" i="8"/>
  <c r="AV5" i="8"/>
  <c r="AU5" i="8"/>
  <c r="AT5" i="8"/>
  <c r="AH5" i="8"/>
  <c r="AG5" i="8"/>
  <c r="AF5" i="8"/>
  <c r="AE5" i="8"/>
  <c r="AD5" i="8"/>
  <c r="AC5" i="8"/>
  <c r="AB5" i="8"/>
  <c r="AA5" i="8"/>
  <c r="S5" i="8"/>
  <c r="BA4" i="8"/>
  <c r="AZ4" i="8"/>
  <c r="AY4" i="8"/>
  <c r="AX4" i="8"/>
  <c r="AW4" i="8"/>
  <c r="AV4" i="8"/>
  <c r="AU4" i="8"/>
  <c r="AT4" i="8"/>
  <c r="AH4" i="8"/>
  <c r="AG4" i="8"/>
  <c r="AF4" i="8"/>
  <c r="AE4" i="8"/>
  <c r="AD4" i="8"/>
  <c r="AC4" i="8"/>
  <c r="AB4" i="8"/>
  <c r="AA4" i="8"/>
  <c r="S4" i="8"/>
  <c r="AT3" i="8"/>
  <c r="AC23" i="8" l="1"/>
  <c r="AC24" i="8" s="1"/>
  <c r="AA23" i="8"/>
  <c r="AA24" i="8" s="1"/>
  <c r="AB32" i="8"/>
  <c r="AB33" i="8" s="1"/>
  <c r="AK48" i="8"/>
  <c r="AD12" i="8"/>
  <c r="AD14" i="8" s="1"/>
  <c r="AA32" i="8"/>
  <c r="AA33" i="8" s="1"/>
  <c r="AF23" i="8"/>
  <c r="AF27" i="8" s="1"/>
  <c r="AG32" i="8"/>
  <c r="AG33" i="8" s="1"/>
  <c r="AC32" i="8"/>
  <c r="AC33" i="8" s="1"/>
  <c r="AE12" i="8"/>
  <c r="AE17" i="8" s="1"/>
  <c r="AH23" i="8"/>
  <c r="AH27" i="8" s="1"/>
  <c r="AD32" i="8"/>
  <c r="AD33" i="8" s="1"/>
  <c r="AA12" i="8"/>
  <c r="AA14" i="8" s="1"/>
  <c r="AF32" i="8"/>
  <c r="AF33" i="8" s="1"/>
  <c r="AE32" i="8"/>
  <c r="AE33" i="8" s="1"/>
  <c r="AG23" i="8"/>
  <c r="AG24" i="8" s="1"/>
  <c r="AH32" i="8"/>
  <c r="AH33" i="8" s="1"/>
  <c r="AB58" i="8"/>
  <c r="AB12" i="8"/>
  <c r="AB14" i="8" s="1"/>
  <c r="AC12" i="8"/>
  <c r="AC14" i="8" s="1"/>
  <c r="AE23" i="8"/>
  <c r="AE24" i="8" s="1"/>
  <c r="AD23" i="8"/>
  <c r="AD24" i="8" s="1"/>
  <c r="AH12" i="8"/>
  <c r="AH17" i="8" s="1"/>
  <c r="AG12" i="8"/>
  <c r="AG14" i="8" s="1"/>
  <c r="AF12" i="8"/>
  <c r="AF14" i="8" s="1"/>
  <c r="AB23" i="8"/>
  <c r="AB24" i="8" s="1"/>
  <c r="W81" i="8"/>
  <c r="AB36" i="8" l="1"/>
  <c r="AH24" i="8"/>
  <c r="AC27" i="8"/>
  <c r="AD17" i="8"/>
  <c r="AA27" i="8"/>
  <c r="AB17" i="8"/>
  <c r="AF24" i="8"/>
  <c r="AG36" i="8"/>
  <c r="AE27" i="8"/>
  <c r="AA36" i="8"/>
  <c r="AE14" i="8"/>
  <c r="AD36" i="8"/>
  <c r="AC36" i="8"/>
  <c r="AH36" i="8"/>
  <c r="AG27" i="8"/>
  <c r="AF36" i="8"/>
  <c r="AA17" i="8"/>
  <c r="AG17" i="8"/>
  <c r="X81" i="8"/>
  <c r="AV3" i="8"/>
  <c r="AE36" i="8"/>
  <c r="AH14" i="8"/>
  <c r="AB27" i="8"/>
  <c r="AF17" i="8"/>
  <c r="AD27" i="8"/>
  <c r="AC17" i="8"/>
  <c r="AW3" i="8" l="1"/>
  <c r="Y81" i="8"/>
  <c r="AX3" i="8" l="1"/>
  <c r="Z81" i="8"/>
  <c r="AA81" i="8" l="1"/>
  <c r="AY3" i="8"/>
  <c r="AB81" i="8" l="1"/>
  <c r="AZ3" i="8"/>
  <c r="AF81" i="8" l="1"/>
  <c r="BA3" i="8"/>
  <c r="G75" i="3" l="1"/>
  <c r="H75" i="3"/>
  <c r="I75" i="3"/>
  <c r="J75" i="3"/>
  <c r="K75" i="3"/>
  <c r="L75" i="3"/>
  <c r="M75" i="3"/>
  <c r="F75" i="3"/>
  <c r="G73" i="3"/>
  <c r="H73" i="3"/>
  <c r="I73" i="3"/>
  <c r="J73" i="3"/>
  <c r="K73" i="3"/>
  <c r="L73" i="3"/>
  <c r="M73" i="3"/>
  <c r="F73" i="3"/>
  <c r="G58" i="3"/>
  <c r="H58" i="3"/>
  <c r="I58" i="3"/>
  <c r="J58" i="3"/>
  <c r="K58" i="3"/>
  <c r="L58" i="3"/>
  <c r="M58" i="3"/>
  <c r="G60" i="3"/>
  <c r="H60" i="3"/>
  <c r="I60" i="3"/>
  <c r="J60" i="3"/>
  <c r="K60" i="3"/>
  <c r="L60" i="3"/>
  <c r="M60" i="3"/>
  <c r="F60" i="3"/>
  <c r="F58" i="3"/>
  <c r="F68" i="3"/>
  <c r="G56" i="3"/>
  <c r="H56" i="3"/>
  <c r="I56" i="3"/>
  <c r="J56" i="3"/>
  <c r="K56" i="3"/>
  <c r="L56" i="3"/>
  <c r="M56" i="3"/>
  <c r="F56" i="3"/>
  <c r="G62" i="3"/>
  <c r="H62" i="3"/>
  <c r="I62" i="3"/>
  <c r="J62" i="3"/>
  <c r="K62" i="3"/>
  <c r="L62" i="3"/>
  <c r="M62" i="3"/>
  <c r="G64" i="3"/>
  <c r="H64" i="3"/>
  <c r="I64" i="3"/>
  <c r="J64" i="3"/>
  <c r="K64" i="3"/>
  <c r="L64" i="3"/>
  <c r="M64" i="3"/>
  <c r="F64" i="3"/>
  <c r="F62" i="3"/>
  <c r="G66" i="3"/>
  <c r="H66" i="3"/>
  <c r="I66" i="3"/>
  <c r="J66" i="3"/>
  <c r="K66" i="3"/>
  <c r="L66" i="3"/>
  <c r="M66" i="3"/>
  <c r="F66" i="3"/>
  <c r="G68" i="3"/>
  <c r="H68" i="3"/>
  <c r="I68" i="3"/>
  <c r="J68" i="3"/>
  <c r="K68" i="3"/>
  <c r="L68" i="3"/>
  <c r="M68" i="3"/>
  <c r="X30" i="3"/>
  <c r="Y56" i="3"/>
  <c r="Y55" i="3"/>
  <c r="Y54" i="3"/>
  <c r="Y53" i="3"/>
  <c r="Y52" i="3"/>
  <c r="Z45" i="3"/>
  <c r="AA45" i="3"/>
  <c r="AB45" i="3"/>
  <c r="AC45" i="3"/>
  <c r="AD45" i="3"/>
  <c r="AE45" i="3"/>
  <c r="AF45" i="3"/>
  <c r="Z46" i="3"/>
  <c r="AA46" i="3"/>
  <c r="AB46" i="3"/>
  <c r="AC46" i="3"/>
  <c r="AD46" i="3"/>
  <c r="AE46" i="3"/>
  <c r="AF46" i="3"/>
  <c r="Z47" i="3"/>
  <c r="AA47" i="3"/>
  <c r="AB47" i="3"/>
  <c r="AC47" i="3"/>
  <c r="AD47" i="3"/>
  <c r="AE47" i="3"/>
  <c r="AF47" i="3"/>
  <c r="Z48" i="3"/>
  <c r="AA48" i="3"/>
  <c r="AB48" i="3"/>
  <c r="AC48" i="3"/>
  <c r="AD48" i="3"/>
  <c r="AE48" i="3"/>
  <c r="AF48" i="3"/>
  <c r="Z49" i="3"/>
  <c r="AA49" i="3"/>
  <c r="AB49" i="3"/>
  <c r="AC49" i="3"/>
  <c r="AD49" i="3"/>
  <c r="AE49" i="3"/>
  <c r="AF49" i="3"/>
  <c r="Z50" i="3"/>
  <c r="AA50" i="3"/>
  <c r="AB50" i="3"/>
  <c r="AC50" i="3"/>
  <c r="AD50" i="3"/>
  <c r="AE50" i="3"/>
  <c r="AF50" i="3"/>
  <c r="Y50" i="3"/>
  <c r="Y49" i="3"/>
  <c r="Y48" i="3"/>
  <c r="Y47" i="3"/>
  <c r="Y46" i="3"/>
  <c r="Y45" i="3"/>
  <c r="AX16" i="3"/>
  <c r="AW16" i="3"/>
  <c r="AV16" i="3"/>
  <c r="AU16" i="3"/>
  <c r="AT16" i="3"/>
  <c r="AS16" i="3"/>
  <c r="AR16" i="3"/>
  <c r="AX15" i="3"/>
  <c r="AW15" i="3"/>
  <c r="AV15" i="3"/>
  <c r="AU15" i="3"/>
  <c r="AT15" i="3"/>
  <c r="AS15" i="3"/>
  <c r="AR15" i="3"/>
  <c r="AX14" i="3"/>
  <c r="AW14" i="3"/>
  <c r="AV14" i="3"/>
  <c r="AU14" i="3"/>
  <c r="AT14" i="3"/>
  <c r="AS14" i="3"/>
  <c r="AR14" i="3"/>
  <c r="AX13" i="3"/>
  <c r="AW13" i="3"/>
  <c r="AV13" i="3"/>
  <c r="AU13" i="3"/>
  <c r="AT13" i="3"/>
  <c r="AS13" i="3"/>
  <c r="AR13" i="3"/>
  <c r="AX12" i="3"/>
  <c r="AW12" i="3"/>
  <c r="AV12" i="3"/>
  <c r="AU12" i="3"/>
  <c r="AT12" i="3"/>
  <c r="AS12" i="3"/>
  <c r="AR12" i="3"/>
  <c r="AX11" i="3"/>
  <c r="AW11" i="3"/>
  <c r="AV11" i="3"/>
  <c r="AU11" i="3"/>
  <c r="AT11" i="3"/>
  <c r="AS11" i="3"/>
  <c r="AR11" i="3"/>
  <c r="AX10" i="3"/>
  <c r="AW10" i="3"/>
  <c r="AV10" i="3"/>
  <c r="AU10" i="3"/>
  <c r="AT10" i="3"/>
  <c r="AS10" i="3"/>
  <c r="AR10" i="3"/>
  <c r="AX9" i="3"/>
  <c r="AW9" i="3"/>
  <c r="AV9" i="3"/>
  <c r="AU9" i="3"/>
  <c r="AT9" i="3"/>
  <c r="AS9" i="3"/>
  <c r="AR9" i="3"/>
  <c r="AX8" i="3"/>
  <c r="AW8" i="3"/>
  <c r="AV8" i="3"/>
  <c r="AU8" i="3"/>
  <c r="AT8" i="3"/>
  <c r="AS8" i="3"/>
  <c r="AR8" i="3"/>
  <c r="AX7" i="3"/>
  <c r="AW7" i="3"/>
  <c r="AV7" i="3"/>
  <c r="AU7" i="3"/>
  <c r="AT7" i="3"/>
  <c r="AS7" i="3"/>
  <c r="AR7" i="3"/>
  <c r="AX6" i="3"/>
  <c r="AW6" i="3"/>
  <c r="AV6" i="3"/>
  <c r="AU6" i="3"/>
  <c r="AT6" i="3"/>
  <c r="AS6" i="3"/>
  <c r="AR6" i="3"/>
  <c r="AX5" i="3"/>
  <c r="AW5" i="3"/>
  <c r="AV5" i="3"/>
  <c r="AU5" i="3"/>
  <c r="AT5" i="3"/>
  <c r="AS5" i="3"/>
  <c r="AR5" i="3"/>
  <c r="AX4" i="3"/>
  <c r="AW4" i="3"/>
  <c r="AV4" i="3"/>
  <c r="AU4" i="3"/>
  <c r="AT4" i="3"/>
  <c r="AS4" i="3"/>
  <c r="AR4" i="3"/>
  <c r="AQ14" i="3"/>
  <c r="AQ15" i="3"/>
  <c r="AQ16" i="3"/>
  <c r="AQ13" i="3"/>
  <c r="AQ12" i="3"/>
  <c r="AQ11" i="3"/>
  <c r="AQ10" i="3"/>
  <c r="AQ9" i="3"/>
  <c r="AQ8" i="3"/>
  <c r="AQ7" i="3"/>
  <c r="AQ6" i="3"/>
  <c r="AQ5" i="3"/>
  <c r="AQ4" i="3"/>
  <c r="AX3" i="3"/>
  <c r="AW3" i="3"/>
  <c r="AV3" i="3"/>
  <c r="AU3" i="3"/>
  <c r="AT3" i="3"/>
  <c r="AS3" i="3"/>
  <c r="AR3" i="3"/>
  <c r="AQ3" i="3"/>
  <c r="X16" i="3"/>
  <c r="Y16" i="3"/>
  <c r="Z16" i="3"/>
  <c r="AA16" i="3"/>
  <c r="AB16" i="3"/>
  <c r="AC16" i="3"/>
  <c r="AD16" i="3"/>
  <c r="AE16" i="3"/>
  <c r="AE35" i="3"/>
  <c r="AD35" i="3"/>
  <c r="AC35" i="3"/>
  <c r="AB35" i="3"/>
  <c r="AA35" i="3"/>
  <c r="Z35" i="3"/>
  <c r="Y35" i="3"/>
  <c r="X35" i="3"/>
  <c r="Y26" i="3"/>
  <c r="Z26" i="3"/>
  <c r="AA26" i="3"/>
  <c r="AB26" i="3"/>
  <c r="AC26" i="3"/>
  <c r="AD26" i="3"/>
  <c r="AE26" i="3"/>
  <c r="X26" i="3"/>
  <c r="Y31" i="3"/>
  <c r="Z31" i="3"/>
  <c r="AA31" i="3"/>
  <c r="AB31" i="3"/>
  <c r="AC31" i="3"/>
  <c r="AD31" i="3"/>
  <c r="AE31" i="3"/>
  <c r="X31" i="3"/>
  <c r="Y30" i="3"/>
  <c r="Z30" i="3"/>
  <c r="AA30" i="3"/>
  <c r="AA32" i="3" s="1"/>
  <c r="AA33" i="3" s="1"/>
  <c r="AB30" i="3"/>
  <c r="AC30" i="3"/>
  <c r="AD30" i="3"/>
  <c r="AE30" i="3"/>
  <c r="Y22" i="3"/>
  <c r="Z22" i="3"/>
  <c r="AA22" i="3"/>
  <c r="AB22" i="3"/>
  <c r="AC22" i="3"/>
  <c r="AD22" i="3"/>
  <c r="AE22" i="3"/>
  <c r="X22" i="3"/>
  <c r="Y21" i="3"/>
  <c r="Z21" i="3"/>
  <c r="AA21" i="3"/>
  <c r="AB21" i="3"/>
  <c r="AB23" i="3" s="1"/>
  <c r="AB24" i="3" s="1"/>
  <c r="AC21" i="3"/>
  <c r="AD21" i="3"/>
  <c r="AE21" i="3"/>
  <c r="X21" i="3"/>
  <c r="X7" i="3"/>
  <c r="Y7" i="3"/>
  <c r="Z7" i="3"/>
  <c r="AA7" i="3"/>
  <c r="AB7" i="3"/>
  <c r="AC7" i="3"/>
  <c r="AD7" i="3"/>
  <c r="AE7" i="3"/>
  <c r="X8" i="3"/>
  <c r="Y8" i="3"/>
  <c r="Z8" i="3"/>
  <c r="AA8" i="3"/>
  <c r="AB8" i="3"/>
  <c r="AC8" i="3"/>
  <c r="AD8" i="3"/>
  <c r="AE8" i="3"/>
  <c r="Y10" i="3"/>
  <c r="Z10" i="3"/>
  <c r="AA10" i="3"/>
  <c r="AB10" i="3"/>
  <c r="AC10" i="3"/>
  <c r="AD10" i="3"/>
  <c r="AE10" i="3"/>
  <c r="X10" i="3"/>
  <c r="AE4" i="3"/>
  <c r="AE5" i="3"/>
  <c r="Y4" i="3"/>
  <c r="Z4" i="3"/>
  <c r="AA4" i="3"/>
  <c r="AB4" i="3"/>
  <c r="AC4" i="3"/>
  <c r="AD4" i="3"/>
  <c r="Y5" i="3"/>
  <c r="Z5" i="3"/>
  <c r="AA5" i="3"/>
  <c r="AB5" i="3"/>
  <c r="AC5" i="3"/>
  <c r="AD5" i="3"/>
  <c r="X5" i="3"/>
  <c r="X4" i="3"/>
  <c r="AC23" i="3" l="1"/>
  <c r="AC24" i="3" s="1"/>
  <c r="X32" i="3"/>
  <c r="X33" i="3" s="1"/>
  <c r="AD23" i="3"/>
  <c r="AD24" i="3" s="1"/>
  <c r="AE23" i="3"/>
  <c r="AE24" i="3" s="1"/>
  <c r="AD32" i="3"/>
  <c r="AD33" i="3" s="1"/>
  <c r="X23" i="3"/>
  <c r="X24" i="3" s="1"/>
  <c r="AE32" i="3"/>
  <c r="AE33" i="3" s="1"/>
  <c r="Y32" i="3"/>
  <c r="Y33" i="3" s="1"/>
  <c r="AA23" i="3"/>
  <c r="AA24" i="3" s="1"/>
  <c r="Z32" i="3"/>
  <c r="Z33" i="3" s="1"/>
  <c r="AB32" i="3"/>
  <c r="AB36" i="3" s="1"/>
  <c r="Z23" i="3"/>
  <c r="Z24" i="3" s="1"/>
  <c r="AH48" i="3"/>
  <c r="Y58" i="3"/>
  <c r="AC32" i="3"/>
  <c r="AC33" i="3" s="1"/>
  <c r="AA36" i="3"/>
  <c r="Y23" i="3"/>
  <c r="Y24" i="3" s="1"/>
  <c r="AE12" i="3"/>
  <c r="AE14" i="3" s="1"/>
  <c r="Z12" i="3"/>
  <c r="Z14" i="3" s="1"/>
  <c r="Y12" i="3"/>
  <c r="Y17" i="3" s="1"/>
  <c r="X12" i="3"/>
  <c r="X17" i="3" s="1"/>
  <c r="AC12" i="3"/>
  <c r="AC14" i="3" s="1"/>
  <c r="AB12" i="3"/>
  <c r="AB14" i="3" s="1"/>
  <c r="AA12" i="3"/>
  <c r="AA14" i="3" s="1"/>
  <c r="AC27" i="3"/>
  <c r="AB27" i="3"/>
  <c r="AD12" i="3"/>
  <c r="AD17" i="3" s="1"/>
  <c r="I4" i="7"/>
  <c r="I3" i="7"/>
  <c r="I2" i="7"/>
  <c r="F3" i="7"/>
  <c r="F2" i="7"/>
  <c r="B5" i="6"/>
  <c r="C9" i="6" s="1"/>
  <c r="L7" i="6"/>
  <c r="L8" i="6" s="1"/>
  <c r="L16" i="6" s="1"/>
  <c r="L13" i="6"/>
  <c r="L17" i="6"/>
  <c r="B18" i="5"/>
  <c r="B14" i="5"/>
  <c r="B8" i="5"/>
  <c r="B9" i="5" s="1"/>
  <c r="B17" i="5" s="1"/>
  <c r="B6" i="4"/>
  <c r="B8" i="4"/>
  <c r="B9" i="4" s="1"/>
  <c r="C13" i="4" s="1"/>
  <c r="E5" i="4"/>
  <c r="E4" i="4"/>
  <c r="D5" i="4"/>
  <c r="D4" i="4"/>
  <c r="X36" i="3" l="1"/>
  <c r="AD27" i="3"/>
  <c r="AE27" i="3"/>
  <c r="AD36" i="3"/>
  <c r="X27" i="3"/>
  <c r="AE36" i="3"/>
  <c r="Y36" i="3"/>
  <c r="AA27" i="3"/>
  <c r="Z36" i="3"/>
  <c r="AB33" i="3"/>
  <c r="Z27" i="3"/>
  <c r="L12" i="6"/>
  <c r="B13" i="5"/>
  <c r="AC36" i="3"/>
  <c r="Y27" i="3"/>
  <c r="AB17" i="3"/>
  <c r="Z17" i="3"/>
  <c r="AA17" i="3"/>
  <c r="Y14" i="3"/>
  <c r="AE17" i="3"/>
  <c r="X14" i="3"/>
  <c r="AC17" i="3"/>
  <c r="AD14" i="3"/>
  <c r="C8" i="6"/>
  <c r="C7" i="6"/>
  <c r="C10" i="6"/>
  <c r="D13" i="4"/>
  <c r="B13" i="4"/>
  <c r="C12" i="4"/>
  <c r="D12" i="4"/>
  <c r="B12" i="4"/>
  <c r="P46" i="3"/>
  <c r="P47" i="3"/>
  <c r="P44" i="3"/>
  <c r="P39" i="3"/>
  <c r="P36" i="3"/>
  <c r="P29" i="3"/>
  <c r="P26" i="3"/>
  <c r="P27" i="3" l="1"/>
  <c r="P42" i="3" l="1"/>
  <c r="P41" i="3"/>
  <c r="P32" i="3"/>
  <c r="P31" i="3"/>
  <c r="P45" i="3"/>
  <c r="P40" i="3"/>
  <c r="P37" i="3"/>
  <c r="P35" i="3"/>
  <c r="P34" i="3"/>
  <c r="P30" i="3"/>
  <c r="P25" i="3"/>
  <c r="P24" i="3"/>
  <c r="P22" i="3"/>
  <c r="P21" i="3"/>
  <c r="P20" i="3"/>
  <c r="P19" i="3"/>
  <c r="P17" i="3"/>
  <c r="P16" i="3"/>
  <c r="P15" i="3"/>
  <c r="P14" i="3"/>
  <c r="P12" i="3"/>
  <c r="P11" i="3"/>
  <c r="P10" i="3"/>
  <c r="P9" i="3"/>
  <c r="P7" i="3"/>
  <c r="P6" i="3"/>
  <c r="P5" i="3"/>
  <c r="P4" i="3"/>
</calcChain>
</file>

<file path=xl/sharedStrings.xml><?xml version="1.0" encoding="utf-8"?>
<sst xmlns="http://schemas.openxmlformats.org/spreadsheetml/2006/main" count="187" uniqueCount="60">
  <si>
    <t>βxe</t>
  </si>
  <si>
    <t>βxm</t>
  </si>
  <si>
    <t>βye</t>
  </si>
  <si>
    <t>βym</t>
  </si>
  <si>
    <t>ly/lx</t>
  </si>
  <si>
    <t xml:space="preserve">Součinitele pro stanovení ohybových momentů u obdélníkových desek po obvodě podepřených zatížených rovnoměrným zatížením, při zabránění nadzvedávání rohů desky </t>
  </si>
  <si>
    <r>
      <t>Pro rozpětí vždy platí, že l</t>
    </r>
    <r>
      <rPr>
        <vertAlign val="subscript"/>
        <sz val="11"/>
        <color rgb="FF000000"/>
        <rFont val="Calibri"/>
        <family val="2"/>
      </rPr>
      <t>x</t>
    </r>
    <r>
      <rPr>
        <sz val="11"/>
        <color rgb="FF000000"/>
        <rFont val="Calibri"/>
        <family val="2"/>
      </rPr>
      <t>&lt;l</t>
    </r>
    <r>
      <rPr>
        <vertAlign val="subscript"/>
        <sz val="11"/>
        <color rgb="FF000000"/>
        <rFont val="Calibri"/>
        <family val="2"/>
      </rPr>
      <t>y</t>
    </r>
    <r>
      <rPr>
        <sz val="11"/>
        <color rgb="FF000000"/>
        <rFont val="Calibri"/>
        <family val="2"/>
      </rPr>
      <t>.</t>
    </r>
  </si>
  <si>
    <t>V obrázcích jsou značeny vektory momentů.</t>
  </si>
  <si>
    <t xml:space="preserve">Červeně označené jsou hodnoty lišící se od </t>
  </si>
  <si>
    <t>cizích tabulek dle teorie plastictiy.</t>
  </si>
  <si>
    <t>fd</t>
  </si>
  <si>
    <t>lx</t>
  </si>
  <si>
    <t>ly</t>
  </si>
  <si>
    <t>kN/m2</t>
  </si>
  <si>
    <t>m</t>
  </si>
  <si>
    <t>fx</t>
  </si>
  <si>
    <t>fy</t>
  </si>
  <si>
    <t>kx</t>
  </si>
  <si>
    <t>ky</t>
  </si>
  <si>
    <t>/384</t>
  </si>
  <si>
    <t>Mx</t>
  </si>
  <si>
    <t>My</t>
  </si>
  <si>
    <t>lx/ly</t>
  </si>
  <si>
    <t>a</t>
  </si>
  <si>
    <t>b</t>
  </si>
  <si>
    <t>La</t>
  </si>
  <si>
    <t>Lb</t>
  </si>
  <si>
    <t>c</t>
  </si>
  <si>
    <t>Ma</t>
  </si>
  <si>
    <t>Mb</t>
  </si>
  <si>
    <t>Mc</t>
  </si>
  <si>
    <t>Podpora:</t>
  </si>
  <si>
    <t>-1/</t>
  </si>
  <si>
    <t>Lx</t>
  </si>
  <si>
    <t>Ly</t>
  </si>
  <si>
    <t>m0</t>
  </si>
  <si>
    <t>Bxe</t>
  </si>
  <si>
    <t>Bxm</t>
  </si>
  <si>
    <t>Bye</t>
  </si>
  <si>
    <t>Bym</t>
  </si>
  <si>
    <t>x</t>
  </si>
  <si>
    <t>y</t>
  </si>
  <si>
    <t>y2-y1</t>
  </si>
  <si>
    <t>y3-y1</t>
  </si>
  <si>
    <t>x2na2</t>
  </si>
  <si>
    <t>x1na2</t>
  </si>
  <si>
    <t>x3na2</t>
  </si>
  <si>
    <t>VVVV / VVKK / KKKK</t>
  </si>
  <si>
    <t>VVVK</t>
  </si>
  <si>
    <t>jakub.holan@fsv.cvut.cz</t>
  </si>
  <si>
    <t>Table for the calculation of bending moments in uniformly-loaded rectangular panels supported on four sides with provision against torsion at corners.</t>
  </si>
  <si>
    <r>
      <t xml:space="preserve">Values in the table were calculated using theplastic </t>
    </r>
    <r>
      <rPr>
        <b/>
        <sz val="11"/>
        <color rgb="FF000000"/>
        <rFont val="Calibri"/>
        <family val="2"/>
      </rPr>
      <t>Yield Line Theory</t>
    </r>
    <r>
      <rPr>
        <sz val="11"/>
        <color rgb="FF000000"/>
        <rFont val="Calibri"/>
        <family val="2"/>
      </rPr>
      <t>.</t>
    </r>
  </si>
  <si>
    <t>Author: Jakub Holan</t>
  </si>
  <si>
    <t>Span ly is ALWAYS the longer span (i.e. lx ≤ ly must be satisfied).</t>
  </si>
  <si>
    <t>Bending moments can be calculated using the following equations:</t>
  </si>
  <si>
    <t>where</t>
  </si>
  <si>
    <t>is a coefficient from the table below.</t>
  </si>
  <si>
    <t>is the total area load of the slab.</t>
  </si>
  <si>
    <t>is the shorter span.</t>
  </si>
  <si>
    <t>Supports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</si>
</sst>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11" x14ac:knownFonts="1"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4"/>
      <color rgb="FF000000"/>
      <name val="Calibri"/>
      <family val="2"/>
    </font>
    <font>
      <vertAlign val="subscript"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0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2" fontId="0" fillId="0" borderId="0" xfId="0" applyNumberFormat="1"/>
    <xf numFmtId="0" fontId="0" fillId="0" borderId="6" xfId="0" applyBorder="1"/>
    <xf numFmtId="0" fontId="0" fillId="0" borderId="7" xfId="0" applyBorder="1"/>
    <xf numFmtId="166" fontId="0" fillId="0" borderId="0" xfId="0" applyNumberFormat="1"/>
    <xf numFmtId="0" fontId="0" fillId="0" borderId="8" xfId="0" applyBorder="1"/>
    <xf numFmtId="0" fontId="1" fillId="0" borderId="8" xfId="0" applyFont="1" applyBorder="1"/>
    <xf numFmtId="164" fontId="1" fillId="0" borderId="8" xfId="0" applyNumberFormat="1" applyFont="1" applyBorder="1"/>
    <xf numFmtId="164" fontId="0" fillId="0" borderId="8" xfId="0" applyNumberFormat="1" applyBorder="1"/>
    <xf numFmtId="0" fontId="0" fillId="0" borderId="9" xfId="0" applyBorder="1"/>
    <xf numFmtId="0" fontId="0" fillId="0" borderId="11" xfId="0" applyBorder="1"/>
    <xf numFmtId="165" fontId="0" fillId="0" borderId="11" xfId="0" applyNumberFormat="1" applyBorder="1"/>
    <xf numFmtId="2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165" fontId="0" fillId="0" borderId="24" xfId="0" applyNumberFormat="1" applyBorder="1"/>
    <xf numFmtId="164" fontId="0" fillId="0" borderId="17" xfId="0" applyNumberFormat="1" applyBorder="1"/>
    <xf numFmtId="0" fontId="0" fillId="0" borderId="27" xfId="0" applyBorder="1"/>
    <xf numFmtId="0" fontId="0" fillId="0" borderId="28" xfId="0" applyBorder="1"/>
    <xf numFmtId="164" fontId="0" fillId="0" borderId="14" xfId="0" applyNumberFormat="1" applyBorder="1"/>
    <xf numFmtId="164" fontId="0" fillId="0" borderId="15" xfId="0" applyNumberFormat="1" applyBorder="1"/>
    <xf numFmtId="164" fontId="1" fillId="0" borderId="14" xfId="0" applyNumberFormat="1" applyFont="1" applyBorder="1"/>
    <xf numFmtId="164" fontId="0" fillId="0" borderId="12" xfId="0" applyNumberFormat="1" applyBorder="1"/>
    <xf numFmtId="164" fontId="0" fillId="0" borderId="25" xfId="0" applyNumberFormat="1" applyBorder="1"/>
    <xf numFmtId="164" fontId="0" fillId="0" borderId="13" xfId="0" applyNumberFormat="1" applyBorder="1"/>
    <xf numFmtId="164" fontId="0" fillId="0" borderId="16" xfId="0" applyNumberFormat="1" applyBorder="1"/>
    <xf numFmtId="0" fontId="1" fillId="0" borderId="0" xfId="0" applyFont="1"/>
    <xf numFmtId="0" fontId="0" fillId="2" borderId="29" xfId="0" applyFill="1" applyBorder="1"/>
    <xf numFmtId="0" fontId="0" fillId="0" borderId="0" xfId="0" quotePrefix="1"/>
    <xf numFmtId="165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167" fontId="0" fillId="0" borderId="0" xfId="0" applyNumberFormat="1"/>
    <xf numFmtId="164" fontId="6" fillId="0" borderId="0" xfId="0" applyNumberFormat="1" applyFont="1"/>
    <xf numFmtId="10" fontId="0" fillId="0" borderId="0" xfId="1" applyNumberFormat="1" applyFont="1"/>
    <xf numFmtId="2" fontId="0" fillId="0" borderId="0" xfId="1" applyNumberFormat="1" applyFont="1"/>
    <xf numFmtId="2" fontId="6" fillId="0" borderId="0" xfId="0" applyNumberFormat="1" applyFont="1"/>
    <xf numFmtId="165" fontId="2" fillId="0" borderId="11" xfId="0" applyNumberFormat="1" applyFont="1" applyBorder="1"/>
    <xf numFmtId="165" fontId="2" fillId="0" borderId="24" xfId="0" applyNumberFormat="1" applyFont="1" applyBorder="1"/>
    <xf numFmtId="164" fontId="2" fillId="0" borderId="14" xfId="0" applyNumberFormat="1" applyFont="1" applyBorder="1"/>
    <xf numFmtId="164" fontId="2" fillId="0" borderId="30" xfId="0" applyNumberFormat="1" applyFont="1" applyBorder="1"/>
    <xf numFmtId="164" fontId="2" fillId="0" borderId="15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2" fillId="0" borderId="17" xfId="0" applyNumberFormat="1" applyFont="1" applyBorder="1"/>
    <xf numFmtId="164" fontId="2" fillId="0" borderId="12" xfId="0" applyNumberFormat="1" applyFont="1" applyBorder="1"/>
    <xf numFmtId="164" fontId="2" fillId="0" borderId="31" xfId="0" applyNumberFormat="1" applyFont="1" applyBorder="1"/>
    <xf numFmtId="164" fontId="2" fillId="0" borderId="25" xfId="0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164" fontId="2" fillId="0" borderId="35" xfId="0" applyNumberFormat="1" applyFont="1" applyBorder="1"/>
    <xf numFmtId="164" fontId="2" fillId="0" borderId="34" xfId="0" applyNumberFormat="1" applyFont="1" applyBorder="1"/>
    <xf numFmtId="164" fontId="2" fillId="0" borderId="32" xfId="0" applyNumberFormat="1" applyFont="1" applyBorder="1"/>
    <xf numFmtId="0" fontId="2" fillId="0" borderId="35" xfId="0" applyFont="1" applyBorder="1"/>
    <xf numFmtId="165" fontId="2" fillId="0" borderId="22" xfId="0" applyNumberFormat="1" applyFont="1" applyBorder="1"/>
    <xf numFmtId="0" fontId="9" fillId="0" borderId="0" xfId="2" applyAlignment="1">
      <alignment horizontal="center"/>
    </xf>
    <xf numFmtId="0" fontId="3" fillId="0" borderId="0" xfId="0" applyFont="1" applyAlignment="1">
      <alignment horizontal="center" wrapText="1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2" fillId="0" borderId="31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15" xfId="0" applyFont="1" applyBorder="1" applyAlignment="1">
      <alignment horizontal="center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63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9.9722384947829659E-2"/>
                  <c:y val="0.23784012833318199"/>
                </c:manualLayout>
              </c:layout>
              <c:numFmt formatCode="#,##0.0000000000000000000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Plasticita!$X$2:$AE$2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Plasticita!$X$14:$AE$14</c:f>
              <c:numCache>
                <c:formatCode>General</c:formatCode>
                <c:ptCount val="8"/>
                <c:pt idx="0">
                  <c:v>1.0108321661998132</c:v>
                </c:pt>
                <c:pt idx="1">
                  <c:v>1.3119412931839405</c:v>
                </c:pt>
                <c:pt idx="2">
                  <c:v>1.6199075630252098</c:v>
                </c:pt>
                <c:pt idx="3">
                  <c:v>1.9176547619047619</c:v>
                </c:pt>
                <c:pt idx="4">
                  <c:v>2.2175522875816989</c:v>
                </c:pt>
                <c:pt idx="5">
                  <c:v>2.5303203781512611</c:v>
                </c:pt>
                <c:pt idx="6">
                  <c:v>3.2765134803921563</c:v>
                </c:pt>
                <c:pt idx="7">
                  <c:v>4.0305532212885158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CF-4144-B0E9-882D09837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861112"/>
        <c:axId val="496860128"/>
      </c:scatterChart>
      <c:valAx>
        <c:axId val="49686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6860128"/>
        <c:crosses val="autoZero"/>
        <c:crossBetween val="midCat"/>
      </c:valAx>
      <c:valAx>
        <c:axId val="4968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6861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'Plasticita (YLT)'!$AA$2:$AH$2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'Plasticita (YLT)'!$AA$12:$AH$12</c:f>
              <c:numCache>
                <c:formatCode>0.000</c:formatCode>
                <c:ptCount val="8"/>
                <c:pt idx="0">
                  <c:v>1.0017857214604602</c:v>
                </c:pt>
                <c:pt idx="1">
                  <c:v>1.1821071513233419</c:v>
                </c:pt>
                <c:pt idx="2">
                  <c:v>1.3423928667570149</c:v>
                </c:pt>
                <c:pt idx="3">
                  <c:v>1.4626071533322729</c:v>
                </c:pt>
                <c:pt idx="4">
                  <c:v>1.5828214399075251</c:v>
                </c:pt>
                <c:pt idx="5">
                  <c:v>1.6629642976243573</c:v>
                </c:pt>
                <c:pt idx="6">
                  <c:v>1.763142869770413</c:v>
                </c:pt>
                <c:pt idx="7">
                  <c:v>2.0035714429209213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7D-4A71-95C2-7FD02C99C65A}"/>
            </c:ext>
          </c:extLst>
        </c:ser>
        <c:ser>
          <c:idx val="1"/>
          <c:order val="1"/>
          <c:tx>
            <c:v>V kratka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'Plasticita (YLT)'!$F$23:$P$23</c:f>
              <c:numCache>
                <c:formatCode>0.0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</c:numCache>
            </c:numRef>
          </c:xVal>
          <c:yVal>
            <c:numRef>
              <c:f>'Plasticita (YLT)'!$V$93:$AF$93</c:f>
              <c:numCache>
                <c:formatCode>General</c:formatCode>
                <c:ptCount val="11"/>
                <c:pt idx="0">
                  <c:v>1</c:v>
                </c:pt>
                <c:pt idx="1">
                  <c:v>1.2563932306021834</c:v>
                </c:pt>
                <c:pt idx="2">
                  <c:v>1.4859915404665849</c:v>
                </c:pt>
                <c:pt idx="3">
                  <c:v>1.6581923016260169</c:v>
                </c:pt>
                <c:pt idx="4">
                  <c:v>1.8303930627854625</c:v>
                </c:pt>
                <c:pt idx="5">
                  <c:v>1.9451935702250807</c:v>
                </c:pt>
                <c:pt idx="6">
                  <c:v>2.0886942045246086</c:v>
                </c:pt>
                <c:pt idx="10">
                  <c:v>2.433095726843479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7D-4A71-95C2-7FD02C99C65A}"/>
            </c:ext>
          </c:extLst>
        </c:ser>
        <c:ser>
          <c:idx val="2"/>
          <c:order val="2"/>
          <c:tx>
            <c:v>V dl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'Plasticita (YLT)'!$F$23:$P$23</c:f>
              <c:numCache>
                <c:formatCode>0.0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</c:numCache>
            </c:numRef>
          </c:xVal>
          <c:yVal>
            <c:numRef>
              <c:f>'Plasticita (YLT)'!$V$91:$AF$91</c:f>
              <c:numCache>
                <c:formatCode>General</c:formatCode>
                <c:ptCount val="11"/>
                <c:pt idx="0">
                  <c:v>1</c:v>
                </c:pt>
                <c:pt idx="1">
                  <c:v>1.127976394295551</c:v>
                </c:pt>
                <c:pt idx="2">
                  <c:v>1.2417331892249197</c:v>
                </c:pt>
                <c:pt idx="3">
                  <c:v>1.3270507854219713</c:v>
                </c:pt>
                <c:pt idx="4">
                  <c:v>1.4123683816189991</c:v>
                </c:pt>
                <c:pt idx="5">
                  <c:v>1.4692467790836841</c:v>
                </c:pt>
                <c:pt idx="6">
                  <c:v>1.5403447759145463</c:v>
                </c:pt>
                <c:pt idx="10">
                  <c:v>1.7109799683086178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7D-4A71-95C2-7FD02C99C65A}"/>
            </c:ext>
          </c:extLst>
        </c:ser>
        <c:ser>
          <c:idx val="3"/>
          <c:order val="3"/>
          <c:tx>
            <c:v>VV dl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'Plasticita (YLT)'!$V$81:$AF$81</c:f>
              <c:numCache>
                <c:formatCode>0.0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10">
                  <c:v>2</c:v>
                </c:pt>
              </c:numCache>
            </c:numRef>
          </c:xVal>
          <c:yVal>
            <c:numRef>
              <c:f>'Plasticita (YLT)'!$V$87:$AF$87</c:f>
              <c:numCache>
                <c:formatCode>General</c:formatCode>
                <c:ptCount val="11"/>
                <c:pt idx="0">
                  <c:v>1</c:v>
                </c:pt>
                <c:pt idx="1">
                  <c:v>1.098445278439963</c:v>
                </c:pt>
                <c:pt idx="2">
                  <c:v>1.1859521926088312</c:v>
                </c:pt>
                <c:pt idx="3">
                  <c:v>1.2515823782354725</c:v>
                </c:pt>
                <c:pt idx="4">
                  <c:v>1.3172125638621306</c:v>
                </c:pt>
                <c:pt idx="5">
                  <c:v>1.3609660209465544</c:v>
                </c:pt>
                <c:pt idx="6">
                  <c:v>1.4156578423020931</c:v>
                </c:pt>
                <c:pt idx="10">
                  <c:v>1.5469182135553858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7D-4A71-95C2-7FD02C99C65A}"/>
            </c:ext>
          </c:extLst>
        </c:ser>
        <c:ser>
          <c:idx val="4"/>
          <c:order val="4"/>
          <c:tx>
            <c:v>VV kr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'Plasticita (YLT)'!$V$81:$AF$81</c:f>
              <c:numCache>
                <c:formatCode>0.0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10">
                  <c:v>2</c:v>
                </c:pt>
              </c:numCache>
            </c:numRef>
          </c:xVal>
          <c:yVal>
            <c:numRef>
              <c:f>'Plasticita (YLT)'!$V$89:$AF$89</c:f>
              <c:numCache>
                <c:formatCode>General</c:formatCode>
                <c:ptCount val="11"/>
                <c:pt idx="0">
                  <c:v>1</c:v>
                </c:pt>
                <c:pt idx="1">
                  <c:v>1.3390037508555648</c:v>
                </c:pt>
                <c:pt idx="2">
                  <c:v>1.6497141489393046</c:v>
                </c:pt>
                <c:pt idx="3">
                  <c:v>1.8836348826530691</c:v>
                </c:pt>
                <c:pt idx="4">
                  <c:v>2.1175556163668436</c:v>
                </c:pt>
                <c:pt idx="5">
                  <c:v>2.2735027721759931</c:v>
                </c:pt>
                <c:pt idx="6">
                  <c:v>2.4684367169374548</c:v>
                </c:pt>
                <c:pt idx="10">
                  <c:v>2.9362781843649852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7D-4A71-95C2-7FD02C99C65A}"/>
            </c:ext>
          </c:extLst>
        </c:ser>
        <c:ser>
          <c:idx val="5"/>
          <c:order val="5"/>
          <c:tx>
            <c:v>VVV dl+Plasticita!$F$56:$M$56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'Plasticita (YLT)'!$V$81:$AF$81</c:f>
              <c:numCache>
                <c:formatCode>0.0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10">
                  <c:v>2</c:v>
                </c:pt>
              </c:numCache>
            </c:numRef>
          </c:xVal>
          <c:yVal>
            <c:numRef>
              <c:f>'Plasticita (YLT)'!$V$83:$AF$83</c:f>
              <c:numCache>
                <c:formatCode>General</c:formatCode>
                <c:ptCount val="11"/>
                <c:pt idx="0">
                  <c:v>1</c:v>
                </c:pt>
                <c:pt idx="1">
                  <c:v>1.1363512821793846</c:v>
                </c:pt>
                <c:pt idx="2">
                  <c:v>1.257552421894387</c:v>
                </c:pt>
                <c:pt idx="3">
                  <c:v>1.348453276680655</c:v>
                </c:pt>
                <c:pt idx="4">
                  <c:v>1.4393541314669176</c:v>
                </c:pt>
                <c:pt idx="5">
                  <c:v>1.4999547013244154</c:v>
                </c:pt>
                <c:pt idx="6">
                  <c:v>1.5757054136462991</c:v>
                </c:pt>
                <c:pt idx="10">
                  <c:v>1.7575071232188197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7D-4A71-95C2-7FD02C99C65A}"/>
            </c:ext>
          </c:extLst>
        </c:ser>
        <c:ser>
          <c:idx val="6"/>
          <c:order val="6"/>
          <c:tx>
            <c:v>VVV kr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'Plasticita (YLT)'!$V$81:$AF$81</c:f>
              <c:numCache>
                <c:formatCode>0.0</c:formatCode>
                <c:ptCount val="1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10">
                  <c:v>2</c:v>
                </c:pt>
              </c:numCache>
            </c:numRef>
          </c:xVal>
          <c:yVal>
            <c:numRef>
              <c:f>'Plasticita (YLT)'!$V$85:$AF$85</c:f>
              <c:numCache>
                <c:formatCode>General</c:formatCode>
                <c:ptCount val="11"/>
                <c:pt idx="0">
                  <c:v>1</c:v>
                </c:pt>
                <c:pt idx="1">
                  <c:v>1.2398029828615496</c:v>
                </c:pt>
                <c:pt idx="2">
                  <c:v>1.4538333185488921</c:v>
                </c:pt>
                <c:pt idx="3">
                  <c:v>1.6143560703143467</c:v>
                </c:pt>
                <c:pt idx="4">
                  <c:v>1.7748788220798535</c:v>
                </c:pt>
                <c:pt idx="5">
                  <c:v>1.8818939899235161</c:v>
                </c:pt>
                <c:pt idx="6">
                  <c:v>2.0156629497280831</c:v>
                </c:pt>
                <c:pt idx="10">
                  <c:v>2.3367084532590612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7D-4A71-95C2-7FD02C99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65920"/>
        <c:axId val="373664608"/>
      </c:scatterChart>
      <c:valAx>
        <c:axId val="37366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3664608"/>
        <c:crosses val="autoZero"/>
        <c:crossBetween val="midCat"/>
      </c:valAx>
      <c:valAx>
        <c:axId val="37366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3665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#,##0.0000000000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Plasticita!$X$2:$AE$2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Plasticita!$X$24:$AE$24</c:f>
              <c:numCache>
                <c:formatCode>0.00</c:formatCode>
                <c:ptCount val="8"/>
                <c:pt idx="0">
                  <c:v>1.0313706563706564</c:v>
                </c:pt>
                <c:pt idx="1">
                  <c:v>1.3022683397683399</c:v>
                </c:pt>
                <c:pt idx="2">
                  <c:v>1.5498069498069498</c:v>
                </c:pt>
                <c:pt idx="3">
                  <c:v>1.8188706563706565</c:v>
                </c:pt>
                <c:pt idx="4">
                  <c:v>2.0655405405405407</c:v>
                </c:pt>
                <c:pt idx="5">
                  <c:v>2.3274613899613898</c:v>
                </c:pt>
                <c:pt idx="6">
                  <c:v>2.9586148648648649</c:v>
                </c:pt>
                <c:pt idx="7">
                  <c:v>3.596525096525097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6C-4B1B-92FD-C789366A1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132504"/>
        <c:axId val="665132832"/>
      </c:scatterChart>
      <c:valAx>
        <c:axId val="665132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5132832"/>
        <c:crosses val="autoZero"/>
        <c:crossBetween val="midCat"/>
      </c:valAx>
      <c:valAx>
        <c:axId val="66513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5132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4809405074365707"/>
                  <c:y val="-6.960666375036453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Plasticita!$X$2:$AE$2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Plasticita!$X$33:$AE$33</c:f>
              <c:numCache>
                <c:formatCode>0.00</c:formatCode>
                <c:ptCount val="8"/>
                <c:pt idx="0">
                  <c:v>1.0627413127413128</c:v>
                </c:pt>
                <c:pt idx="1">
                  <c:v>1.4355212355212357</c:v>
                </c:pt>
                <c:pt idx="2">
                  <c:v>1.8081081081081081</c:v>
                </c:pt>
                <c:pt idx="3">
                  <c:v>2.1802606177606179</c:v>
                </c:pt>
                <c:pt idx="4">
                  <c:v>2.5614864864864866</c:v>
                </c:pt>
                <c:pt idx="5">
                  <c:v>2.9529440154440154</c:v>
                </c:pt>
                <c:pt idx="6">
                  <c:v>3.8766891891891895</c:v>
                </c:pt>
                <c:pt idx="7">
                  <c:v>4.7982625482625476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6D-4B2F-AFF2-374C829EA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635280"/>
        <c:axId val="497636592"/>
      </c:scatterChart>
      <c:valAx>
        <c:axId val="49763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636592"/>
        <c:crosses val="autoZero"/>
        <c:crossBetween val="midCat"/>
      </c:valAx>
      <c:valAx>
        <c:axId val="49763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635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7330927384076991E-2"/>
          <c:y val="0.18560185185185185"/>
          <c:w val="0.88073862642169731"/>
          <c:h val="0.5438032225138523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Plasticita!$AQ$3:$AX$3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Plasticita!$AQ$4:$AX$4</c:f>
              <c:numCache>
                <c:formatCode>General</c:formatCode>
                <c:ptCount val="8"/>
                <c:pt idx="0">
                  <c:v>0.96875</c:v>
                </c:pt>
                <c:pt idx="1">
                  <c:v>1.15625</c:v>
                </c:pt>
                <c:pt idx="2">
                  <c:v>1.3125</c:v>
                </c:pt>
                <c:pt idx="3">
                  <c:v>1.4375</c:v>
                </c:pt>
                <c:pt idx="4">
                  <c:v>1.5625</c:v>
                </c:pt>
                <c:pt idx="5">
                  <c:v>1.65625</c:v>
                </c:pt>
                <c:pt idx="6">
                  <c:v>1.8437499999999998</c:v>
                </c:pt>
                <c:pt idx="7">
                  <c:v>1.96875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F0-4935-94F3-8803EA9D9A0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Plasticita!$AQ$3:$AX$3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Plasticita!$AQ$5:$AX$5</c:f>
              <c:numCache>
                <c:formatCode>General</c:formatCode>
                <c:ptCount val="8"/>
                <c:pt idx="0">
                  <c:v>1</c:v>
                </c:pt>
                <c:pt idx="1">
                  <c:v>1.1666666666666667</c:v>
                </c:pt>
                <c:pt idx="2">
                  <c:v>1.3333333333333333</c:v>
                </c:pt>
                <c:pt idx="3">
                  <c:v>1.4583333333333335</c:v>
                </c:pt>
                <c:pt idx="4">
                  <c:v>1.5416666666666665</c:v>
                </c:pt>
                <c:pt idx="5">
                  <c:v>1.6666666666666667</c:v>
                </c:pt>
                <c:pt idx="6">
                  <c:v>1.8333333333333333</c:v>
                </c:pt>
                <c:pt idx="7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F0-4935-94F3-8803EA9D9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001768"/>
        <c:axId val="660002096"/>
      </c:scatterChart>
      <c:valAx>
        <c:axId val="660001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0002096"/>
        <c:crosses val="autoZero"/>
        <c:crossBetween val="midCat"/>
      </c:valAx>
      <c:valAx>
        <c:axId val="66000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0001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Plasticita!$X$2:$AE$2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Plasticita!$X$12:$AE$12</c:f>
              <c:numCache>
                <c:formatCode>0.000</c:formatCode>
                <c:ptCount val="8"/>
                <c:pt idx="0">
                  <c:v>1.0108321661998132</c:v>
                </c:pt>
                <c:pt idx="1">
                  <c:v>1.1926739028944913</c:v>
                </c:pt>
                <c:pt idx="2">
                  <c:v>1.3499229691876748</c:v>
                </c:pt>
                <c:pt idx="3">
                  <c:v>1.4751190476190477</c:v>
                </c:pt>
                <c:pt idx="4">
                  <c:v>1.5839659197012135</c:v>
                </c:pt>
                <c:pt idx="5">
                  <c:v>1.6868802521008406</c:v>
                </c:pt>
                <c:pt idx="6">
                  <c:v>1.8722934173669465</c:v>
                </c:pt>
                <c:pt idx="7">
                  <c:v>2.0152766106442579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AA-452C-8164-C733F8DBFA5A}"/>
            </c:ext>
          </c:extLst>
        </c:ser>
        <c:ser>
          <c:idx val="1"/>
          <c:order val="1"/>
          <c:tx>
            <c:v>V kratka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Plasticita!$F$3:$M$3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 formatCode="0.00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Plasticita!$F$68:$M$68</c:f>
              <c:numCache>
                <c:formatCode>General</c:formatCode>
                <c:ptCount val="8"/>
                <c:pt idx="0">
                  <c:v>0.9545454545454547</c:v>
                </c:pt>
                <c:pt idx="1">
                  <c:v>1.2272727272727273</c:v>
                </c:pt>
                <c:pt idx="2">
                  <c:v>1.4318181818181819</c:v>
                </c:pt>
                <c:pt idx="3">
                  <c:v>1.6136363636363635</c:v>
                </c:pt>
                <c:pt idx="4">
                  <c:v>1.7727272727272729</c:v>
                </c:pt>
                <c:pt idx="5">
                  <c:v>1.9090909090909094</c:v>
                </c:pt>
                <c:pt idx="6">
                  <c:v>2.1818181818181821</c:v>
                </c:pt>
                <c:pt idx="7">
                  <c:v>2.3863636363636362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AA-452C-8164-C733F8DBFA5A}"/>
            </c:ext>
          </c:extLst>
        </c:ser>
        <c:ser>
          <c:idx val="2"/>
          <c:order val="2"/>
          <c:tx>
            <c:v>V dl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Plasticita!$F$3:$M$3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 formatCode="0.00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Plasticita!$F$66:$M$66</c:f>
              <c:numCache>
                <c:formatCode>General</c:formatCode>
                <c:ptCount val="8"/>
                <c:pt idx="0">
                  <c:v>0.97727272727272729</c:v>
                </c:pt>
                <c:pt idx="1">
                  <c:v>1.0909090909090911</c:v>
                </c:pt>
                <c:pt idx="2">
                  <c:v>1.2045454545454546</c:v>
                </c:pt>
                <c:pt idx="3">
                  <c:v>1.2954545454545456</c:v>
                </c:pt>
                <c:pt idx="4">
                  <c:v>1.3636363636363638</c:v>
                </c:pt>
                <c:pt idx="5">
                  <c:v>1.4318181818181819</c:v>
                </c:pt>
                <c:pt idx="6">
                  <c:v>1.5681818181818183</c:v>
                </c:pt>
                <c:pt idx="7">
                  <c:v>1.6818181818181819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AA-452C-8164-C733F8DBFA5A}"/>
            </c:ext>
          </c:extLst>
        </c:ser>
        <c:ser>
          <c:idx val="3"/>
          <c:order val="3"/>
          <c:tx>
            <c:v>VV dl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Plasticita!$F$56:$M$56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Plasticita!$F$62:$M$62</c:f>
              <c:numCache>
                <c:formatCode>General</c:formatCode>
                <c:ptCount val="8"/>
                <c:pt idx="0">
                  <c:v>1</c:v>
                </c:pt>
                <c:pt idx="1">
                  <c:v>1.1176470588235292</c:v>
                </c:pt>
                <c:pt idx="2">
                  <c:v>1.1764705882352942</c:v>
                </c:pt>
                <c:pt idx="3">
                  <c:v>1.2647058823529409</c:v>
                </c:pt>
                <c:pt idx="4">
                  <c:v>1.3235294117647058</c:v>
                </c:pt>
                <c:pt idx="5">
                  <c:v>1.3823529411764706</c:v>
                </c:pt>
                <c:pt idx="6">
                  <c:v>1.4705882352941175</c:v>
                </c:pt>
                <c:pt idx="7">
                  <c:v>1.5588235294117645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AA-452C-8164-C733F8DBFA5A}"/>
            </c:ext>
          </c:extLst>
        </c:ser>
        <c:ser>
          <c:idx val="4"/>
          <c:order val="4"/>
          <c:tx>
            <c:v>VV kr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Plasticita!$F$56:$M$56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Plasticita!$F$64:$M$64</c:f>
              <c:numCache>
                <c:formatCode>General</c:formatCode>
                <c:ptCount val="8"/>
                <c:pt idx="0">
                  <c:v>1</c:v>
                </c:pt>
                <c:pt idx="1">
                  <c:v>1.3529411764705881</c:v>
                </c:pt>
                <c:pt idx="2">
                  <c:v>1.6470588235294117</c:v>
                </c:pt>
                <c:pt idx="3">
                  <c:v>1.9117647058823528</c:v>
                </c:pt>
                <c:pt idx="4">
                  <c:v>2.117647058823529</c:v>
                </c:pt>
                <c:pt idx="5">
                  <c:v>2.2941176470588234</c:v>
                </c:pt>
                <c:pt idx="6">
                  <c:v>2.6764705882352939</c:v>
                </c:pt>
                <c:pt idx="7">
                  <c:v>2.9411764705882351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AA-452C-8164-C733F8DBFA5A}"/>
            </c:ext>
          </c:extLst>
        </c:ser>
        <c:ser>
          <c:idx val="5"/>
          <c:order val="5"/>
          <c:tx>
            <c:v>VVV dl+Plasticita!$F$56:$M$56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Plasticita!$F$56:$M$56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Plasticita!$F$58:$M$58</c:f>
              <c:numCache>
                <c:formatCode>General</c:formatCode>
                <c:ptCount val="8"/>
                <c:pt idx="0">
                  <c:v>1.0313706563706564</c:v>
                </c:pt>
                <c:pt idx="1">
                  <c:v>1.1838803088803089</c:v>
                </c:pt>
                <c:pt idx="2">
                  <c:v>1.2915057915057915</c:v>
                </c:pt>
                <c:pt idx="3">
                  <c:v>1.3991312741312742</c:v>
                </c:pt>
                <c:pt idx="4">
                  <c:v>1.4753861003861006</c:v>
                </c:pt>
                <c:pt idx="5">
                  <c:v>1.5516409266409266</c:v>
                </c:pt>
                <c:pt idx="6">
                  <c:v>1.6906370656370657</c:v>
                </c:pt>
                <c:pt idx="7">
                  <c:v>1.7982625482625485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AA-452C-8164-C733F8DBFA5A}"/>
            </c:ext>
          </c:extLst>
        </c:ser>
        <c:ser>
          <c:idx val="6"/>
          <c:order val="6"/>
          <c:tx>
            <c:v>VVV kr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Plasticita!$F$56:$M$56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Plasticita!$F$60:$M$60</c:f>
              <c:numCache>
                <c:formatCode>General</c:formatCode>
                <c:ptCount val="8"/>
                <c:pt idx="0">
                  <c:v>1.0627413127413128</c:v>
                </c:pt>
                <c:pt idx="1">
                  <c:v>1.3050193050193051</c:v>
                </c:pt>
                <c:pt idx="2">
                  <c:v>1.5067567567567568</c:v>
                </c:pt>
                <c:pt idx="3">
                  <c:v>1.6771235521235521</c:v>
                </c:pt>
                <c:pt idx="4">
                  <c:v>1.8296332046332047</c:v>
                </c:pt>
                <c:pt idx="5">
                  <c:v>1.9686293436293436</c:v>
                </c:pt>
                <c:pt idx="6">
                  <c:v>2.2152509652509655</c:v>
                </c:pt>
                <c:pt idx="7">
                  <c:v>2.3991312741312738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AA-452C-8164-C733F8DBF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65920"/>
        <c:axId val="373664608"/>
      </c:scatterChart>
      <c:valAx>
        <c:axId val="37366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3664608"/>
        <c:crosses val="autoZero"/>
        <c:crossBetween val="midCat"/>
      </c:valAx>
      <c:valAx>
        <c:axId val="37366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3665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63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9.9722384947829659E-2"/>
                  <c:y val="0.23784012833318199"/>
                </c:manualLayout>
              </c:layout>
              <c:numFmt formatCode="#,##0.0000000000000000000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'Plasticita (YLT)'!$AA$2:$AH$2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'Plasticita (YLT)'!$AA$14:$AH$14</c:f>
              <c:numCache>
                <c:formatCode>General</c:formatCode>
                <c:ptCount val="8"/>
                <c:pt idx="0">
                  <c:v>1.0017857214604602</c:v>
                </c:pt>
                <c:pt idx="1">
                  <c:v>1.3003178664556763</c:v>
                </c:pt>
                <c:pt idx="2">
                  <c:v>1.6108714401084179</c:v>
                </c:pt>
                <c:pt idx="3">
                  <c:v>1.9013892993319548</c:v>
                </c:pt>
                <c:pt idx="4">
                  <c:v>2.215950015870535</c:v>
                </c:pt>
                <c:pt idx="5">
                  <c:v>2.4944464464365357</c:v>
                </c:pt>
                <c:pt idx="6">
                  <c:v>3.0855000220982229</c:v>
                </c:pt>
                <c:pt idx="7">
                  <c:v>4.0071428858418425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8A-4F72-9743-37F56684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861112"/>
        <c:axId val="496860128"/>
      </c:scatterChart>
      <c:valAx>
        <c:axId val="496861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6860128"/>
        <c:crosses val="autoZero"/>
        <c:crossBetween val="midCat"/>
      </c:valAx>
      <c:valAx>
        <c:axId val="4968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6861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#,##0.0000000000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'Plasticita (YLT)'!$AA$2:$AH$2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'Plasticita (YLT)'!$AA$24:$AH$24</c:f>
              <c:numCache>
                <c:formatCode>0.00</c:formatCode>
                <c:ptCount val="8"/>
                <c:pt idx="0">
                  <c:v>1</c:v>
                </c:pt>
                <c:pt idx="1">
                  <c:v>1.2499864103973233</c:v>
                </c:pt>
                <c:pt idx="2">
                  <c:v>1.5090629062732643</c:v>
                </c:pt>
                <c:pt idx="3">
                  <c:v>1.7529892596848515</c:v>
                </c:pt>
                <c:pt idx="4">
                  <c:v>2.0150957840536847</c:v>
                </c:pt>
                <c:pt idx="5">
                  <c:v>2.2499320519866233</c:v>
                </c:pt>
                <c:pt idx="6">
                  <c:v>2.7574844738810236</c:v>
                </c:pt>
                <c:pt idx="7">
                  <c:v>3.5150142464376395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35-4932-A926-6CF163363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132504"/>
        <c:axId val="665132832"/>
      </c:scatterChart>
      <c:valAx>
        <c:axId val="665132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5132832"/>
        <c:crosses val="autoZero"/>
        <c:crossBetween val="midCat"/>
      </c:valAx>
      <c:valAx>
        <c:axId val="66513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5132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4809405074365707"/>
                  <c:y val="-6.960666375036453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'Plasticita (YLT)'!$AA$2:$AH$2</c:f>
              <c:numCache>
                <c:formatCode>General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xVal>
          <c:yVal>
            <c:numRef>
              <c:f>'Plasticita (YLT)'!$AA$33:$AH$33</c:f>
              <c:numCache>
                <c:formatCode>0.00</c:formatCode>
                <c:ptCount val="8"/>
                <c:pt idx="0">
                  <c:v>1</c:v>
                </c:pt>
                <c:pt idx="1">
                  <c:v>1.3637832811477046</c:v>
                </c:pt>
                <c:pt idx="2">
                  <c:v>1.7445999822586704</c:v>
                </c:pt>
                <c:pt idx="3">
                  <c:v>2.0986628914086509</c:v>
                </c:pt>
                <c:pt idx="4">
                  <c:v>2.4848303509117948</c:v>
                </c:pt>
                <c:pt idx="5">
                  <c:v>2.822840984885274</c:v>
                </c:pt>
                <c:pt idx="6">
                  <c:v>3.5274101620241454</c:v>
                </c:pt>
                <c:pt idx="7">
                  <c:v>4.6734169065181224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0D-48CF-9FB7-4926412D0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635280"/>
        <c:axId val="497636592"/>
      </c:scatterChart>
      <c:valAx>
        <c:axId val="49763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636592"/>
        <c:crosses val="autoZero"/>
        <c:crossBetween val="midCat"/>
      </c:valAx>
      <c:valAx>
        <c:axId val="49763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635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7330927384076991E-2"/>
          <c:y val="0.18560185185185185"/>
          <c:w val="0.88073862642169731"/>
          <c:h val="0.5438032225138523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'Plasticita (YLT)'!$AT$3:$BA$3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2</c:v>
                </c:pt>
              </c:numCache>
            </c:numRef>
          </c:xVal>
          <c:yVal>
            <c:numRef>
              <c:f>'Plasticita (YLT)'!$AT$4:$BA$4</c:f>
              <c:numCache>
                <c:formatCode>General</c:formatCode>
                <c:ptCount val="8"/>
                <c:pt idx="0">
                  <c:v>1.0044641780930967</c:v>
                </c:pt>
                <c:pt idx="1">
                  <c:v>1.1852677301498538</c:v>
                </c:pt>
                <c:pt idx="2">
                  <c:v>1.3459819986447488</c:v>
                </c:pt>
                <c:pt idx="3">
                  <c:v>1.4665177000159226</c:v>
                </c:pt>
                <c:pt idx="4">
                  <c:v>1.5870534013870907</c:v>
                </c:pt>
                <c:pt idx="5">
                  <c:v>1.6674105356345341</c:v>
                </c:pt>
                <c:pt idx="6">
                  <c:v>1.7678569534438531</c:v>
                </c:pt>
                <c:pt idx="7">
                  <c:v>2.0089283561861939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41-4665-A17C-ECA563A1009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'Plasticita (YLT)'!$AT$3:$BA$3</c:f>
              <c:numCache>
                <c:formatCode>0.0</c:formatCode>
                <c:ptCount val="8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2</c:v>
                </c:pt>
              </c:numCache>
            </c:numRef>
          </c:xVal>
          <c:yVal>
            <c:numRef>
              <c:f>'Plasticita (YLT)'!$AT$5:$BA$5</c:f>
              <c:numCache>
                <c:formatCode>General</c:formatCode>
                <c:ptCount val="8"/>
                <c:pt idx="0">
                  <c:v>1.004464429209204</c:v>
                </c:pt>
                <c:pt idx="1">
                  <c:v>1.1852680264668605</c:v>
                </c:pt>
                <c:pt idx="2">
                  <c:v>1.3459823351403324</c:v>
                </c:pt>
                <c:pt idx="3">
                  <c:v>1.4665180666454392</c:v>
                </c:pt>
                <c:pt idx="4">
                  <c:v>1.5870537981505402</c:v>
                </c:pt>
                <c:pt idx="5">
                  <c:v>1.6674109524872722</c:v>
                </c:pt>
                <c:pt idx="6">
                  <c:v>1.7678573954082017</c:v>
                </c:pt>
                <c:pt idx="7">
                  <c:v>2.0089288584184084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41-4665-A17C-ECA563A10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001768"/>
        <c:axId val="660002096"/>
      </c:scatterChart>
      <c:valAx>
        <c:axId val="660001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0002096"/>
        <c:crosses val="autoZero"/>
        <c:crossBetween val="midCat"/>
      </c:valAx>
      <c:valAx>
        <c:axId val="66000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0001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chart" Target="../charts/chart7.xml"/><Relationship Id="rId7" Type="http://schemas.openxmlformats.org/officeDocument/2006/relationships/image" Target="../media/image6.png"/><Relationship Id="rId2" Type="http://schemas.openxmlformats.org/officeDocument/2006/relationships/chart" Target="../charts/chart6.xml"/><Relationship Id="rId1" Type="http://schemas.openxmlformats.org/officeDocument/2006/relationships/image" Target="../media/image5.png"/><Relationship Id="rId6" Type="http://schemas.openxmlformats.org/officeDocument/2006/relationships/chart" Target="../charts/chart10.xml"/><Relationship Id="rId11" Type="http://schemas.openxmlformats.org/officeDocument/2006/relationships/image" Target="../media/image10.png"/><Relationship Id="rId5" Type="http://schemas.openxmlformats.org/officeDocument/2006/relationships/chart" Target="../charts/chart9.xml"/><Relationship Id="rId10" Type="http://schemas.openxmlformats.org/officeDocument/2006/relationships/image" Target="../media/image9.png"/><Relationship Id="rId4" Type="http://schemas.openxmlformats.org/officeDocument/2006/relationships/chart" Target="../charts/chart8.xml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560127</xdr:colOff>
      <xdr:row>45</xdr:row>
      <xdr:rowOff>142875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C926230-37A6-4E4A-85DF-2A467690D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8827" cy="904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0</xdr:row>
      <xdr:rowOff>0</xdr:rowOff>
    </xdr:from>
    <xdr:to>
      <xdr:col>13</xdr:col>
      <xdr:colOff>200025</xdr:colOff>
      <xdr:row>15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47A7BA3-4D2C-4707-B4E1-3B3F2EAF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0"/>
          <a:ext cx="5010150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32377</xdr:rowOff>
    </xdr:from>
    <xdr:to>
      <xdr:col>4</xdr:col>
      <xdr:colOff>1421</xdr:colOff>
      <xdr:row>47</xdr:row>
      <xdr:rowOff>161926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380FC3E-AB4E-4145-9B57-58356E0A7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" y="508627"/>
          <a:ext cx="1430171" cy="9111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59300</xdr:colOff>
      <xdr:row>48</xdr:row>
      <xdr:rowOff>57150</xdr:rowOff>
    </xdr:from>
    <xdr:to>
      <xdr:col>12</xdr:col>
      <xdr:colOff>504825</xdr:colOff>
      <xdr:row>52</xdr:row>
      <xdr:rowOff>80597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86F19AE-B78E-4F24-93C1-DCD105CF6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7781" y="9692054"/>
          <a:ext cx="3610756" cy="822081"/>
        </a:xfrm>
        <a:prstGeom prst="rect">
          <a:avLst/>
        </a:prstGeom>
      </xdr:spPr>
    </xdr:pic>
    <xdr:clientData/>
  </xdr:twoCellAnchor>
  <xdr:twoCellAnchor>
    <xdr:from>
      <xdr:col>31</xdr:col>
      <xdr:colOff>278423</xdr:colOff>
      <xdr:row>0</xdr:row>
      <xdr:rowOff>446941</xdr:rowOff>
    </xdr:from>
    <xdr:to>
      <xdr:col>39</xdr:col>
      <xdr:colOff>212481</xdr:colOff>
      <xdr:row>16</xdr:row>
      <xdr:rowOff>87923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117088DC-DDE6-412B-AC19-1B3B15777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296738</xdr:colOff>
      <xdr:row>16</xdr:row>
      <xdr:rowOff>64478</xdr:rowOff>
    </xdr:from>
    <xdr:to>
      <xdr:col>39</xdr:col>
      <xdr:colOff>219806</xdr:colOff>
      <xdr:row>26</xdr:row>
      <xdr:rowOff>139212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1436308A-64DC-4523-AB51-C48C101FA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157529</xdr:colOff>
      <xdr:row>27</xdr:row>
      <xdr:rowOff>115765</xdr:rowOff>
    </xdr:from>
    <xdr:to>
      <xdr:col>38</xdr:col>
      <xdr:colOff>472587</xdr:colOff>
      <xdr:row>41</xdr:row>
      <xdr:rowOff>169984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31BCE6F-34E6-400F-8E8E-B62DB34B5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130627</xdr:colOff>
      <xdr:row>17</xdr:row>
      <xdr:rowOff>88444</xdr:rowOff>
    </xdr:from>
    <xdr:to>
      <xdr:col>54</xdr:col>
      <xdr:colOff>371474</xdr:colOff>
      <xdr:row>49</xdr:row>
      <xdr:rowOff>219074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0E8E8ECF-2E77-44B2-A8C9-AFCDA7784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114300</xdr:colOff>
      <xdr:row>48</xdr:row>
      <xdr:rowOff>71437</xdr:rowOff>
    </xdr:from>
    <xdr:to>
      <xdr:col>27</xdr:col>
      <xdr:colOff>238125</xdr:colOff>
      <xdr:row>62</xdr:row>
      <xdr:rowOff>109537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D6F21854-1472-4C4F-88D3-BEFA5C0403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23</xdr:row>
      <xdr:rowOff>0</xdr:rowOff>
    </xdr:from>
    <xdr:to>
      <xdr:col>3</xdr:col>
      <xdr:colOff>430046</xdr:colOff>
      <xdr:row>67</xdr:row>
      <xdr:rowOff>131364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256281C-5B39-4F98-97A9-DEC74A413E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4"/>
        <a:stretch/>
      </xdr:blipFill>
      <xdr:spPr bwMode="auto">
        <a:xfrm>
          <a:off x="28575" y="4848225"/>
          <a:ext cx="1430171" cy="8589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278423</xdr:colOff>
      <xdr:row>0</xdr:row>
      <xdr:rowOff>446941</xdr:rowOff>
    </xdr:from>
    <xdr:to>
      <xdr:col>42</xdr:col>
      <xdr:colOff>212481</xdr:colOff>
      <xdr:row>16</xdr:row>
      <xdr:rowOff>87923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B7B723A-AB39-408F-A116-D4DB226BC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296738</xdr:colOff>
      <xdr:row>16</xdr:row>
      <xdr:rowOff>64478</xdr:rowOff>
    </xdr:from>
    <xdr:to>
      <xdr:col>42</xdr:col>
      <xdr:colOff>219806</xdr:colOff>
      <xdr:row>26</xdr:row>
      <xdr:rowOff>139212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899BA8ED-F7DD-4410-B9AD-8BF3EB765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157529</xdr:colOff>
      <xdr:row>27</xdr:row>
      <xdr:rowOff>115765</xdr:rowOff>
    </xdr:from>
    <xdr:to>
      <xdr:col>41</xdr:col>
      <xdr:colOff>472587</xdr:colOff>
      <xdr:row>41</xdr:row>
      <xdr:rowOff>169984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FAAD8BF9-AE8F-48D3-9AE8-9CEC1A3D2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130627</xdr:colOff>
      <xdr:row>17</xdr:row>
      <xdr:rowOff>88444</xdr:rowOff>
    </xdr:from>
    <xdr:to>
      <xdr:col>57</xdr:col>
      <xdr:colOff>371474</xdr:colOff>
      <xdr:row>49</xdr:row>
      <xdr:rowOff>219074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833EDAEB-3C92-44C0-9789-0F7A7E240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114300</xdr:colOff>
      <xdr:row>48</xdr:row>
      <xdr:rowOff>71437</xdr:rowOff>
    </xdr:from>
    <xdr:to>
      <xdr:col>30</xdr:col>
      <xdr:colOff>238125</xdr:colOff>
      <xdr:row>62</xdr:row>
      <xdr:rowOff>109537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E78CD82F-B727-4439-A77A-299ED9830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429733</xdr:colOff>
      <xdr:row>5</xdr:row>
      <xdr:rowOff>29518</xdr:rowOff>
    </xdr:from>
    <xdr:to>
      <xdr:col>15</xdr:col>
      <xdr:colOff>521301</xdr:colOff>
      <xdr:row>20</xdr:row>
      <xdr:rowOff>161115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63574421-2E38-42D2-A82D-2742CEC9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11133" y="753418"/>
          <a:ext cx="3758693" cy="3141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88506</xdr:colOff>
      <xdr:row>17</xdr:row>
      <xdr:rowOff>184819</xdr:rowOff>
    </xdr:from>
    <xdr:to>
      <xdr:col>2</xdr:col>
      <xdr:colOff>334258</xdr:colOff>
      <xdr:row>20</xdr:row>
      <xdr:rowOff>86139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4C8F6F06-FF10-C6C6-BB83-C1DEB7E60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06" y="3722676"/>
          <a:ext cx="245752" cy="58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8284</xdr:colOff>
      <xdr:row>9</xdr:row>
      <xdr:rowOff>99391</xdr:rowOff>
    </xdr:from>
    <xdr:to>
      <xdr:col>3</xdr:col>
      <xdr:colOff>166480</xdr:colOff>
      <xdr:row>14</xdr:row>
      <xdr:rowOff>99391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8410B728-8583-46B4-B431-63529F32E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4" y="2062369"/>
          <a:ext cx="1176957" cy="100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141041</xdr:colOff>
      <xdr:row>16</xdr:row>
      <xdr:rowOff>38811</xdr:rowOff>
    </xdr:from>
    <xdr:to>
      <xdr:col>3</xdr:col>
      <xdr:colOff>221346</xdr:colOff>
      <xdr:row>17</xdr:row>
      <xdr:rowOff>163287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F46AA98-4E29-417D-8919-A54922091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941" y="3386168"/>
          <a:ext cx="766105" cy="314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140567</xdr:colOff>
      <xdr:row>14</xdr:row>
      <xdr:rowOff>179378</xdr:rowOff>
    </xdr:from>
    <xdr:to>
      <xdr:col>1</xdr:col>
      <xdr:colOff>311268</xdr:colOff>
      <xdr:row>16</xdr:row>
      <xdr:rowOff>54429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1C4CF324-FD8E-EFCA-123F-7C0F2477C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467" y="3145735"/>
          <a:ext cx="170701" cy="256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akub.holan@fsv.cvu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20264-F210-4E65-B98D-0ED6FF7717DC}">
  <sheetPr codeName="List1"/>
  <dimension ref="E1:M43"/>
  <sheetViews>
    <sheetView workbookViewId="0">
      <selection activeCell="N8" sqref="N8"/>
    </sheetView>
  </sheetViews>
  <sheetFormatPr defaultRowHeight="15" x14ac:dyDescent="0.25"/>
  <cols>
    <col min="1" max="3" width="5.140625" customWidth="1"/>
    <col min="4" max="4" width="8.7109375" customWidth="1"/>
  </cols>
  <sheetData>
    <row r="1" spans="5:13" ht="41.25" customHeight="1" x14ac:dyDescent="0.25"/>
    <row r="2" spans="5:13" x14ac:dyDescent="0.25">
      <c r="E2" t="s">
        <v>0</v>
      </c>
      <c r="F2">
        <v>-3.1E-2</v>
      </c>
      <c r="G2">
        <v>-3.6999999999999998E-2</v>
      </c>
      <c r="H2">
        <v>-4.2000000000000003E-2</v>
      </c>
      <c r="I2">
        <v>-4.5999999999999999E-2</v>
      </c>
      <c r="J2">
        <v>-0.05</v>
      </c>
      <c r="K2">
        <v>-5.2999999999999999E-2</v>
      </c>
      <c r="L2">
        <v>-5.8999999999999997E-2</v>
      </c>
      <c r="M2">
        <v>-6.3E-2</v>
      </c>
    </row>
    <row r="3" spans="5:13" x14ac:dyDescent="0.25">
      <c r="E3" t="s">
        <v>1</v>
      </c>
      <c r="F3">
        <v>2.4E-2</v>
      </c>
      <c r="G3">
        <v>2.8000000000000001E-2</v>
      </c>
      <c r="H3">
        <v>3.2000000000000001E-2</v>
      </c>
      <c r="I3">
        <v>3.5000000000000003E-2</v>
      </c>
      <c r="J3">
        <v>3.6999999999999998E-2</v>
      </c>
      <c r="K3">
        <v>0.04</v>
      </c>
      <c r="L3">
        <v>4.3999999999999997E-2</v>
      </c>
      <c r="M3">
        <v>4.8000000000000001E-2</v>
      </c>
    </row>
    <row r="4" spans="5:13" x14ac:dyDescent="0.25">
      <c r="E4" t="s">
        <v>2</v>
      </c>
      <c r="F4">
        <v>-3.2000000000000001E-2</v>
      </c>
      <c r="M4">
        <v>-3.2000000000000001E-2</v>
      </c>
    </row>
    <row r="5" spans="5:13" x14ac:dyDescent="0.25">
      <c r="E5" t="s">
        <v>3</v>
      </c>
      <c r="F5">
        <v>2.4E-2</v>
      </c>
      <c r="M5">
        <v>2.4E-2</v>
      </c>
    </row>
    <row r="7" spans="5:13" x14ac:dyDescent="0.25">
      <c r="E7" t="s">
        <v>0</v>
      </c>
      <c r="F7">
        <v>-3.9E-2</v>
      </c>
      <c r="G7">
        <v>-4.3999999999999997E-2</v>
      </c>
      <c r="H7">
        <v>-4.8000000000000001E-2</v>
      </c>
      <c r="I7">
        <v>-5.1999999999999998E-2</v>
      </c>
      <c r="J7">
        <v>-5.5E-2</v>
      </c>
      <c r="K7">
        <v>-5.8000000000000003E-2</v>
      </c>
      <c r="L7">
        <v>-6.3E-2</v>
      </c>
      <c r="M7">
        <v>-6.7000000000000004E-2</v>
      </c>
    </row>
    <row r="8" spans="5:13" x14ac:dyDescent="0.25">
      <c r="E8" t="s">
        <v>1</v>
      </c>
      <c r="F8">
        <v>2.9000000000000001E-2</v>
      </c>
      <c r="G8">
        <v>3.3000000000000002E-2</v>
      </c>
      <c r="H8">
        <v>3.5999999999999997E-2</v>
      </c>
      <c r="I8">
        <v>3.9E-2</v>
      </c>
      <c r="J8">
        <v>4.1000000000000002E-2</v>
      </c>
      <c r="K8">
        <v>4.2999999999999997E-2</v>
      </c>
      <c r="L8">
        <v>4.7E-2</v>
      </c>
      <c r="M8">
        <v>0.05</v>
      </c>
    </row>
    <row r="9" spans="5:13" x14ac:dyDescent="0.25">
      <c r="E9" t="s">
        <v>2</v>
      </c>
      <c r="F9">
        <v>-3.6999999999999998E-2</v>
      </c>
      <c r="M9">
        <v>-3.6999999999999998E-2</v>
      </c>
    </row>
    <row r="10" spans="5:13" x14ac:dyDescent="0.25">
      <c r="E10" t="s">
        <v>3</v>
      </c>
      <c r="F10">
        <v>2.8000000000000001E-2</v>
      </c>
      <c r="M10">
        <v>2.8000000000000001E-2</v>
      </c>
    </row>
    <row r="12" spans="5:13" x14ac:dyDescent="0.25">
      <c r="E12" t="s">
        <v>0</v>
      </c>
      <c r="F12">
        <v>-3.9E-2</v>
      </c>
      <c r="G12">
        <v>-4.9000000000000002E-2</v>
      </c>
      <c r="H12">
        <v>-5.6000000000000001E-2</v>
      </c>
      <c r="I12">
        <v>-6.2E-2</v>
      </c>
      <c r="J12">
        <v>-6.8000000000000005E-2</v>
      </c>
      <c r="K12">
        <v>-7.2999999999999995E-2</v>
      </c>
      <c r="L12">
        <v>-8.2000000000000003E-2</v>
      </c>
      <c r="M12">
        <v>-8.8999999999999996E-2</v>
      </c>
    </row>
    <row r="13" spans="5:13" x14ac:dyDescent="0.25">
      <c r="E13" t="s">
        <v>1</v>
      </c>
      <c r="F13">
        <v>0.03</v>
      </c>
      <c r="G13">
        <v>3.5999999999999997E-2</v>
      </c>
      <c r="H13">
        <v>4.2000000000000003E-2</v>
      </c>
      <c r="I13">
        <v>4.7E-2</v>
      </c>
      <c r="J13">
        <v>5.0999999999999997E-2</v>
      </c>
      <c r="K13">
        <v>5.5E-2</v>
      </c>
      <c r="L13">
        <v>6.2E-2</v>
      </c>
      <c r="M13">
        <v>6.7000000000000004E-2</v>
      </c>
    </row>
    <row r="14" spans="5:13" x14ac:dyDescent="0.25">
      <c r="E14" t="s">
        <v>2</v>
      </c>
      <c r="F14">
        <v>-3.6999999999999998E-2</v>
      </c>
      <c r="M14">
        <v>-3.6999999999999998E-2</v>
      </c>
    </row>
    <row r="15" spans="5:13" x14ac:dyDescent="0.25">
      <c r="E15" t="s">
        <v>3</v>
      </c>
      <c r="F15">
        <v>2.8000000000000001E-2</v>
      </c>
      <c r="M15">
        <v>2.8000000000000001E-2</v>
      </c>
    </row>
    <row r="17" spans="5:13" x14ac:dyDescent="0.25">
      <c r="E17" t="s">
        <v>0</v>
      </c>
      <c r="F17">
        <v>-4.7E-2</v>
      </c>
      <c r="G17">
        <v>-5.6000000000000001E-2</v>
      </c>
      <c r="H17">
        <v>-6.3E-2</v>
      </c>
      <c r="I17">
        <v>-6.9000000000000006E-2</v>
      </c>
      <c r="J17">
        <v>-7.3999999999999996E-2</v>
      </c>
      <c r="K17">
        <v>-7.8E-2</v>
      </c>
      <c r="L17">
        <v>-8.6999999999999994E-2</v>
      </c>
      <c r="M17">
        <v>-9.2999999999999999E-2</v>
      </c>
    </row>
    <row r="18" spans="5:13" x14ac:dyDescent="0.25">
      <c r="E18" t="s">
        <v>1</v>
      </c>
      <c r="F18">
        <v>3.5999999999999997E-2</v>
      </c>
      <c r="G18">
        <v>4.2000000000000003E-2</v>
      </c>
      <c r="H18">
        <v>4.7E-2</v>
      </c>
      <c r="I18">
        <v>5.0999999999999997E-2</v>
      </c>
      <c r="J18">
        <v>5.5E-2</v>
      </c>
      <c r="K18">
        <v>5.8999999999999997E-2</v>
      </c>
      <c r="L18">
        <v>6.5000000000000002E-2</v>
      </c>
      <c r="M18">
        <v>7.0000000000000007E-2</v>
      </c>
    </row>
    <row r="19" spans="5:13" x14ac:dyDescent="0.25">
      <c r="E19" t="s">
        <v>2</v>
      </c>
      <c r="F19">
        <v>-4.4999999999999998E-2</v>
      </c>
      <c r="M19">
        <v>-4.4999999999999998E-2</v>
      </c>
    </row>
    <row r="20" spans="5:13" x14ac:dyDescent="0.25">
      <c r="E20" t="s">
        <v>3</v>
      </c>
      <c r="F20">
        <v>3.4000000000000002E-2</v>
      </c>
      <c r="M20">
        <v>3.4000000000000002E-2</v>
      </c>
    </row>
    <row r="22" spans="5:13" x14ac:dyDescent="0.25">
      <c r="E22" t="s">
        <v>0</v>
      </c>
      <c r="F22">
        <v>-4.5999999999999999E-2</v>
      </c>
      <c r="G22">
        <v>-0.05</v>
      </c>
      <c r="H22">
        <v>-5.3999999999999999E-2</v>
      </c>
      <c r="I22">
        <v>-5.7000000000000002E-2</v>
      </c>
      <c r="J22">
        <v>-0.06</v>
      </c>
      <c r="K22">
        <v>-6.2E-2</v>
      </c>
      <c r="L22">
        <v>-6.7000000000000004E-2</v>
      </c>
      <c r="M22">
        <v>-7.0000000000000007E-2</v>
      </c>
    </row>
    <row r="23" spans="5:13" x14ac:dyDescent="0.25">
      <c r="E23" t="s">
        <v>1</v>
      </c>
      <c r="F23">
        <v>3.4000000000000002E-2</v>
      </c>
      <c r="G23">
        <v>3.7999999999999999E-2</v>
      </c>
      <c r="H23">
        <v>0.04</v>
      </c>
      <c r="I23">
        <v>4.2999999999999997E-2</v>
      </c>
      <c r="J23">
        <v>4.4999999999999998E-2</v>
      </c>
      <c r="K23">
        <v>4.7E-2</v>
      </c>
      <c r="L23">
        <v>0.05</v>
      </c>
      <c r="M23">
        <v>5.2999999999999999E-2</v>
      </c>
    </row>
    <row r="24" spans="5:13" x14ac:dyDescent="0.25">
      <c r="E24" t="s">
        <v>3</v>
      </c>
      <c r="F24">
        <v>3.4000000000000002E-2</v>
      </c>
      <c r="M24">
        <v>3.4000000000000002E-2</v>
      </c>
    </row>
    <row r="27" spans="5:13" x14ac:dyDescent="0.25">
      <c r="E27" t="s">
        <v>1</v>
      </c>
      <c r="F27">
        <v>3.4000000000000002E-2</v>
      </c>
      <c r="G27">
        <v>4.5999999999999999E-2</v>
      </c>
      <c r="H27">
        <v>5.6000000000000001E-2</v>
      </c>
      <c r="I27">
        <v>6.5000000000000002E-2</v>
      </c>
      <c r="J27">
        <v>7.1999999999999995E-2</v>
      </c>
      <c r="K27">
        <v>7.8E-2</v>
      </c>
      <c r="L27">
        <v>9.0999999999999998E-2</v>
      </c>
      <c r="M27" s="1">
        <v>0.1</v>
      </c>
    </row>
    <row r="28" spans="5:13" x14ac:dyDescent="0.25">
      <c r="E28" t="s">
        <v>2</v>
      </c>
      <c r="F28">
        <v>-4.4999999999999998E-2</v>
      </c>
      <c r="M28">
        <v>-4.4999999999999998E-2</v>
      </c>
    </row>
    <row r="29" spans="5:13" x14ac:dyDescent="0.25">
      <c r="E29" t="s">
        <v>3</v>
      </c>
      <c r="F29">
        <v>3.4000000000000002E-2</v>
      </c>
      <c r="M29">
        <v>3.4000000000000002E-2</v>
      </c>
    </row>
    <row r="32" spans="5:13" x14ac:dyDescent="0.25">
      <c r="E32" t="s">
        <v>0</v>
      </c>
      <c r="F32">
        <v>-5.7000000000000002E-2</v>
      </c>
      <c r="G32">
        <v>-6.5000000000000002E-2</v>
      </c>
      <c r="H32">
        <v>-7.0999999999999994E-2</v>
      </c>
      <c r="I32">
        <v>-7.5999999999999998E-2</v>
      </c>
      <c r="J32">
        <v>-8.1000000000000003E-2</v>
      </c>
      <c r="K32">
        <v>-8.4000000000000005E-2</v>
      </c>
      <c r="L32">
        <v>-9.1999999999999998E-2</v>
      </c>
      <c r="M32">
        <v>-9.8000000000000004E-2</v>
      </c>
    </row>
    <row r="33" spans="5:13" x14ac:dyDescent="0.25">
      <c r="E33" t="s">
        <v>1</v>
      </c>
      <c r="F33">
        <v>4.2999999999999997E-2</v>
      </c>
      <c r="G33">
        <v>4.8000000000000001E-2</v>
      </c>
      <c r="H33">
        <v>5.2999999999999999E-2</v>
      </c>
      <c r="I33">
        <v>5.7000000000000002E-2</v>
      </c>
      <c r="J33">
        <v>0.06</v>
      </c>
      <c r="K33">
        <v>6.3E-2</v>
      </c>
      <c r="L33">
        <v>6.9000000000000006E-2</v>
      </c>
      <c r="M33">
        <v>7.3999999999999996E-2</v>
      </c>
    </row>
    <row r="34" spans="5:13" x14ac:dyDescent="0.25">
      <c r="E34" t="s">
        <v>3</v>
      </c>
      <c r="F34">
        <v>4.3999999999999997E-2</v>
      </c>
      <c r="M34">
        <v>4.3999999999999997E-2</v>
      </c>
    </row>
    <row r="37" spans="5:13" x14ac:dyDescent="0.25">
      <c r="E37" t="s">
        <v>1</v>
      </c>
      <c r="F37">
        <v>4.2000000000000003E-2</v>
      </c>
      <c r="G37">
        <v>5.3999999999999999E-2</v>
      </c>
      <c r="H37">
        <v>6.3E-2</v>
      </c>
      <c r="I37">
        <v>7.0999999999999994E-2</v>
      </c>
      <c r="J37">
        <v>7.8E-2</v>
      </c>
      <c r="K37">
        <v>8.4000000000000005E-2</v>
      </c>
      <c r="L37">
        <v>9.6000000000000002E-2</v>
      </c>
      <c r="M37">
        <v>0.105</v>
      </c>
    </row>
    <row r="38" spans="5:13" x14ac:dyDescent="0.25">
      <c r="E38" t="s">
        <v>2</v>
      </c>
      <c r="F38">
        <v>-5.8000000000000003E-2</v>
      </c>
      <c r="M38">
        <v>-5.8000000000000003E-2</v>
      </c>
    </row>
    <row r="39" spans="5:13" x14ac:dyDescent="0.25">
      <c r="E39" t="s">
        <v>3</v>
      </c>
      <c r="F39">
        <v>4.3999999999999997E-2</v>
      </c>
      <c r="M39">
        <v>4.3999999999999997E-2</v>
      </c>
    </row>
    <row r="42" spans="5:13" x14ac:dyDescent="0.25">
      <c r="E42" t="s">
        <v>1</v>
      </c>
      <c r="F42">
        <v>5.5E-2</v>
      </c>
      <c r="G42">
        <v>6.5000000000000002E-2</v>
      </c>
      <c r="H42">
        <v>7.3999999999999996E-2</v>
      </c>
      <c r="I42">
        <v>8.1000000000000003E-2</v>
      </c>
      <c r="J42">
        <v>8.6999999999999994E-2</v>
      </c>
      <c r="K42">
        <v>9.1999999999999998E-2</v>
      </c>
      <c r="L42">
        <v>0.10299999999999999</v>
      </c>
      <c r="M42">
        <v>0.111</v>
      </c>
    </row>
    <row r="43" spans="5:13" x14ac:dyDescent="0.25">
      <c r="E43" t="s">
        <v>3</v>
      </c>
      <c r="F43">
        <v>5.6000000000000001E-2</v>
      </c>
      <c r="M43">
        <v>5.6000000000000001E-2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3F4F-3069-4CA1-9B64-9B8BA33960FE}">
  <sheetPr codeName="List2"/>
  <dimension ref="A1:E13"/>
  <sheetViews>
    <sheetView workbookViewId="0">
      <selection activeCell="B6" sqref="B6"/>
    </sheetView>
  </sheetViews>
  <sheetFormatPr defaultRowHeight="15" x14ac:dyDescent="0.25"/>
  <sheetData>
    <row r="1" spans="1:5" x14ac:dyDescent="0.25">
      <c r="A1" t="s">
        <v>10</v>
      </c>
      <c r="B1" s="37">
        <v>10</v>
      </c>
      <c r="C1" t="s">
        <v>13</v>
      </c>
    </row>
    <row r="2" spans="1:5" x14ac:dyDescent="0.25">
      <c r="A2" t="s">
        <v>11</v>
      </c>
      <c r="B2" s="37">
        <v>7</v>
      </c>
      <c r="C2" t="s">
        <v>14</v>
      </c>
    </row>
    <row r="3" spans="1:5" x14ac:dyDescent="0.25">
      <c r="A3" t="s">
        <v>12</v>
      </c>
      <c r="B3" s="37">
        <v>5</v>
      </c>
      <c r="C3" t="s">
        <v>14</v>
      </c>
    </row>
    <row r="4" spans="1:5" x14ac:dyDescent="0.25">
      <c r="A4" t="s">
        <v>17</v>
      </c>
      <c r="B4" s="37">
        <v>1</v>
      </c>
      <c r="C4" s="38" t="s">
        <v>19</v>
      </c>
      <c r="D4">
        <f>B4/384</f>
        <v>2.6041666666666665E-3</v>
      </c>
      <c r="E4" t="str">
        <f>IF(B4=1,"V-V",IF(B4=2,"V-K","K-K"))</f>
        <v>V-V</v>
      </c>
    </row>
    <row r="5" spans="1:5" x14ac:dyDescent="0.25">
      <c r="A5" t="s">
        <v>18</v>
      </c>
      <c r="B5" s="37">
        <v>1</v>
      </c>
      <c r="C5" s="38" t="s">
        <v>19</v>
      </c>
      <c r="D5">
        <f>B5/384</f>
        <v>2.6041666666666665E-3</v>
      </c>
      <c r="E5" t="str">
        <f>IF(B5=1,"V-V",IF(B5=2,"V-K","K-K"))</f>
        <v>V-V</v>
      </c>
    </row>
    <row r="6" spans="1:5" x14ac:dyDescent="0.25">
      <c r="A6" t="s">
        <v>22</v>
      </c>
      <c r="B6">
        <f>B2/B3</f>
        <v>1.4</v>
      </c>
    </row>
    <row r="8" spans="1:5" x14ac:dyDescent="0.25">
      <c r="A8" t="s">
        <v>15</v>
      </c>
      <c r="B8" s="8">
        <f>B1/(1+(B4*B2^4)/(B5*B3^4))</f>
        <v>2.0654329147389294</v>
      </c>
    </row>
    <row r="9" spans="1:5" x14ac:dyDescent="0.25">
      <c r="A9" t="s">
        <v>16</v>
      </c>
      <c r="B9" s="8">
        <f>B1-B8</f>
        <v>7.9345670852610706</v>
      </c>
    </row>
    <row r="12" spans="1:5" x14ac:dyDescent="0.25">
      <c r="A12" t="s">
        <v>20</v>
      </c>
      <c r="B12" s="39">
        <f>IF(B4=1,-B8*B2*B2/12,IF(B4=2,-B8*B2*B2/8,0))</f>
        <v>-8.4338510685172956</v>
      </c>
      <c r="C12" s="39">
        <f>IF(B4=1,B8*B2*B2/24,IF(B4=2,9*B8*B2*B2/128,B8*B2*B2/8))</f>
        <v>4.2169255342586478</v>
      </c>
      <c r="D12" s="39">
        <f>IF(B4=1,-B8*B2*B2/12,0)</f>
        <v>-8.4338510685172956</v>
      </c>
    </row>
    <row r="13" spans="1:5" x14ac:dyDescent="0.25">
      <c r="A13" t="s">
        <v>21</v>
      </c>
      <c r="B13" s="39">
        <f>IF(B5=1,-B9*B3*B3/12,IF(B5=2,-B9*B3*B3/8,0))</f>
        <v>-16.530348094293899</v>
      </c>
      <c r="C13" s="39">
        <f>IF(B5=1,B9*B3*B3/24,IF(B5=2,9*B9*B3*B3/128,B9*B3*B3/8))</f>
        <v>8.2651740471469495</v>
      </c>
      <c r="D13" s="39">
        <f>IF(B5=1,-B9*B3*B3/12,0)</f>
        <v>-16.530348094293899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2216-EA93-4DDD-A8D2-6D759599F0C4}">
  <sheetPr codeName="List3"/>
  <dimension ref="A1:D18"/>
  <sheetViews>
    <sheetView workbookViewId="0">
      <selection activeCell="B17" sqref="B17"/>
    </sheetView>
  </sheetViews>
  <sheetFormatPr defaultRowHeight="15" x14ac:dyDescent="0.25"/>
  <sheetData>
    <row r="1" spans="1:4" x14ac:dyDescent="0.25">
      <c r="A1" t="s">
        <v>10</v>
      </c>
      <c r="B1" s="37">
        <v>10</v>
      </c>
      <c r="C1" t="s">
        <v>13</v>
      </c>
    </row>
    <row r="2" spans="1:4" x14ac:dyDescent="0.25">
      <c r="A2" t="s">
        <v>25</v>
      </c>
      <c r="B2" s="37">
        <v>5</v>
      </c>
      <c r="C2" t="s">
        <v>14</v>
      </c>
    </row>
    <row r="3" spans="1:4" x14ac:dyDescent="0.25">
      <c r="A3" t="s">
        <v>26</v>
      </c>
      <c r="B3" s="37">
        <v>3.5</v>
      </c>
      <c r="C3" t="s">
        <v>14</v>
      </c>
    </row>
    <row r="4" spans="1:4" x14ac:dyDescent="0.25">
      <c r="A4" t="s">
        <v>23</v>
      </c>
      <c r="B4" s="37">
        <v>90.6</v>
      </c>
      <c r="C4" s="38"/>
    </row>
    <row r="5" spans="1:4" x14ac:dyDescent="0.25">
      <c r="A5" t="s">
        <v>24</v>
      </c>
      <c r="B5" s="37">
        <v>24.9</v>
      </c>
      <c r="C5" s="38"/>
    </row>
    <row r="6" spans="1:4" x14ac:dyDescent="0.25">
      <c r="A6" t="s">
        <v>27</v>
      </c>
      <c r="B6" s="37">
        <v>0.32400000000000001</v>
      </c>
    </row>
    <row r="8" spans="1:4" x14ac:dyDescent="0.25">
      <c r="A8" t="s">
        <v>15</v>
      </c>
      <c r="B8" s="8">
        <f>B6*B1</f>
        <v>3.24</v>
      </c>
    </row>
    <row r="9" spans="1:4" x14ac:dyDescent="0.25">
      <c r="A9" t="s">
        <v>16</v>
      </c>
      <c r="B9" s="8">
        <f>B1-B8</f>
        <v>6.76</v>
      </c>
    </row>
    <row r="11" spans="1:4" x14ac:dyDescent="0.25">
      <c r="A11" t="s">
        <v>31</v>
      </c>
      <c r="B11" s="40" t="s">
        <v>32</v>
      </c>
      <c r="C11" s="41">
        <v>10</v>
      </c>
    </row>
    <row r="12" spans="1:4" x14ac:dyDescent="0.25">
      <c r="B12" s="39"/>
      <c r="C12" s="39"/>
      <c r="D12" s="39"/>
    </row>
    <row r="13" spans="1:4" x14ac:dyDescent="0.25">
      <c r="A13" t="s">
        <v>30</v>
      </c>
      <c r="B13" s="8">
        <f>-B8*B2*B2/C11</f>
        <v>-8.1000000000000014</v>
      </c>
      <c r="C13" s="39"/>
      <c r="D13" s="39"/>
    </row>
    <row r="14" spans="1:4" x14ac:dyDescent="0.25">
      <c r="A14" t="s">
        <v>28</v>
      </c>
      <c r="B14" s="8">
        <f>B1*B2*B2/B4</f>
        <v>2.7593818984547465</v>
      </c>
    </row>
    <row r="17" spans="1:2" x14ac:dyDescent="0.25">
      <c r="B17">
        <f>-B9*B3*B3/C11</f>
        <v>-8.2810000000000006</v>
      </c>
    </row>
    <row r="18" spans="1:2" x14ac:dyDescent="0.25">
      <c r="A18" t="s">
        <v>29</v>
      </c>
      <c r="B18" s="39">
        <f>B1*B3*B3/B5</f>
        <v>4.9196787148594376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4B26-F05C-4A86-ABAA-6067887AD23E}">
  <sheetPr codeName="List4"/>
  <dimension ref="A1:N17"/>
  <sheetViews>
    <sheetView workbookViewId="0">
      <selection activeCell="C10" sqref="C10"/>
    </sheetView>
  </sheetViews>
  <sheetFormatPr defaultRowHeight="15" x14ac:dyDescent="0.25"/>
  <sheetData>
    <row r="1" spans="1:14" x14ac:dyDescent="0.25">
      <c r="A1" t="s">
        <v>10</v>
      </c>
      <c r="B1" s="37">
        <v>10</v>
      </c>
      <c r="C1" t="s">
        <v>13</v>
      </c>
    </row>
    <row r="2" spans="1:14" x14ac:dyDescent="0.25">
      <c r="A2" t="s">
        <v>33</v>
      </c>
      <c r="B2" s="37">
        <v>7</v>
      </c>
      <c r="C2" t="s">
        <v>14</v>
      </c>
    </row>
    <row r="3" spans="1:14" x14ac:dyDescent="0.25">
      <c r="A3" t="s">
        <v>34</v>
      </c>
      <c r="B3" s="37">
        <v>5</v>
      </c>
      <c r="C3" t="s">
        <v>14</v>
      </c>
      <c r="K3" t="s">
        <v>23</v>
      </c>
      <c r="L3" s="37">
        <v>90.6</v>
      </c>
      <c r="M3" s="38"/>
    </row>
    <row r="4" spans="1:14" x14ac:dyDescent="0.25">
      <c r="K4" t="s">
        <v>24</v>
      </c>
      <c r="L4" s="37">
        <v>24.9</v>
      </c>
      <c r="M4" s="38"/>
    </row>
    <row r="5" spans="1:14" x14ac:dyDescent="0.25">
      <c r="A5" t="s">
        <v>35</v>
      </c>
      <c r="B5">
        <f>B1*MIN(B2:B3)^2</f>
        <v>250</v>
      </c>
      <c r="K5" t="s">
        <v>27</v>
      </c>
      <c r="L5" s="37">
        <v>0.32400000000000001</v>
      </c>
    </row>
    <row r="7" spans="1:14" x14ac:dyDescent="0.25">
      <c r="A7" t="s">
        <v>36</v>
      </c>
      <c r="B7" s="37">
        <v>-8.1000000000000003E-2</v>
      </c>
      <c r="C7" s="8">
        <f>B7*$B$5</f>
        <v>-20.25</v>
      </c>
      <c r="K7" t="s">
        <v>15</v>
      </c>
      <c r="L7" s="8">
        <f>L5*B1</f>
        <v>3.24</v>
      </c>
    </row>
    <row r="8" spans="1:14" x14ac:dyDescent="0.25">
      <c r="A8" t="s">
        <v>37</v>
      </c>
      <c r="B8" s="37">
        <v>0.06</v>
      </c>
      <c r="C8" s="8">
        <f t="shared" ref="C8:C10" si="0">B8*$B$5</f>
        <v>15</v>
      </c>
      <c r="K8" t="s">
        <v>16</v>
      </c>
      <c r="L8" s="8">
        <f>B1-L7</f>
        <v>6.76</v>
      </c>
    </row>
    <row r="9" spans="1:14" x14ac:dyDescent="0.25">
      <c r="A9" t="s">
        <v>38</v>
      </c>
      <c r="B9" s="37">
        <v>0</v>
      </c>
      <c r="C9" s="8">
        <f t="shared" si="0"/>
        <v>0</v>
      </c>
    </row>
    <row r="10" spans="1:14" x14ac:dyDescent="0.25">
      <c r="A10" t="s">
        <v>39</v>
      </c>
      <c r="B10" s="37">
        <v>4.3999999999999997E-2</v>
      </c>
      <c r="C10" s="8">
        <f t="shared" si="0"/>
        <v>11</v>
      </c>
      <c r="K10" t="s">
        <v>31</v>
      </c>
      <c r="L10" s="40" t="s">
        <v>32</v>
      </c>
      <c r="M10" s="41">
        <v>10</v>
      </c>
    </row>
    <row r="11" spans="1:14" x14ac:dyDescent="0.25">
      <c r="L11" s="39"/>
      <c r="M11" s="39"/>
      <c r="N11" s="39"/>
    </row>
    <row r="12" spans="1:14" x14ac:dyDescent="0.25">
      <c r="K12" t="s">
        <v>30</v>
      </c>
      <c r="L12" s="8">
        <f>-L7*B2*B2/M10</f>
        <v>-15.875999999999999</v>
      </c>
      <c r="M12" s="39"/>
      <c r="N12" s="39"/>
    </row>
    <row r="13" spans="1:14" x14ac:dyDescent="0.25">
      <c r="K13" t="s">
        <v>28</v>
      </c>
      <c r="L13" s="8">
        <f>B1*B2*B2/L3</f>
        <v>5.408388520971303</v>
      </c>
    </row>
    <row r="16" spans="1:14" x14ac:dyDescent="0.25">
      <c r="L16">
        <f>-L8*B3*B3/M10</f>
        <v>-16.899999999999999</v>
      </c>
    </row>
    <row r="17" spans="11:12" x14ac:dyDescent="0.25">
      <c r="K17" t="s">
        <v>29</v>
      </c>
      <c r="L17" s="39">
        <f>B1*B3*B3/L4</f>
        <v>10.040160642570282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CAAB6-6D00-443A-AEE6-E8A9519B3EFC}">
  <sheetPr codeName="List5">
    <pageSetUpPr fitToPage="1"/>
  </sheetPr>
  <dimension ref="A1:BB75"/>
  <sheetViews>
    <sheetView zoomScaleNormal="100" workbookViewId="0">
      <selection activeCell="S15" sqref="S15"/>
    </sheetView>
  </sheetViews>
  <sheetFormatPr defaultRowHeight="15" x14ac:dyDescent="0.25"/>
  <cols>
    <col min="1" max="3" width="5.140625" customWidth="1"/>
    <col min="4" max="4" width="6.140625" customWidth="1"/>
    <col min="5" max="13" width="7.85546875" customWidth="1"/>
    <col min="24" max="24" width="11.7109375" customWidth="1"/>
    <col min="25" max="31" width="10.42578125" bestFit="1" customWidth="1"/>
  </cols>
  <sheetData>
    <row r="1" spans="1:54" ht="37.5" customHeight="1" thickBot="1" x14ac:dyDescent="0.35">
      <c r="A1" s="69" t="s">
        <v>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54" ht="15.75" thickBot="1" x14ac:dyDescent="0.3">
      <c r="A2" s="2"/>
      <c r="B2" s="3"/>
      <c r="C2" s="22"/>
      <c r="D2" s="22"/>
      <c r="E2" s="22"/>
      <c r="F2" s="74" t="s">
        <v>4</v>
      </c>
      <c r="G2" s="74"/>
      <c r="H2" s="74"/>
      <c r="I2" s="74"/>
      <c r="J2" s="74"/>
      <c r="K2" s="74"/>
      <c r="L2" s="74"/>
      <c r="M2" s="75"/>
      <c r="X2">
        <v>1</v>
      </c>
      <c r="Y2">
        <v>1.1000000000000001</v>
      </c>
      <c r="Z2">
        <v>1.2</v>
      </c>
      <c r="AA2">
        <v>1.3</v>
      </c>
      <c r="AB2">
        <v>1.4</v>
      </c>
      <c r="AC2">
        <v>1.5</v>
      </c>
      <c r="AD2">
        <v>1.75</v>
      </c>
      <c r="AE2">
        <v>2</v>
      </c>
    </row>
    <row r="3" spans="1:54" ht="25.5" customHeight="1" thickBot="1" x14ac:dyDescent="0.3">
      <c r="A3" s="9"/>
      <c r="B3" s="10"/>
      <c r="C3" s="12"/>
      <c r="D3" s="12"/>
      <c r="E3" s="17"/>
      <c r="F3" s="18">
        <v>1</v>
      </c>
      <c r="G3" s="18">
        <v>1.1000000000000001</v>
      </c>
      <c r="H3" s="18">
        <v>1.2</v>
      </c>
      <c r="I3" s="18">
        <v>1.3</v>
      </c>
      <c r="J3" s="18">
        <v>1.4</v>
      </c>
      <c r="K3" s="18">
        <v>1.5</v>
      </c>
      <c r="L3" s="19">
        <v>1.75</v>
      </c>
      <c r="M3" s="25">
        <v>2</v>
      </c>
      <c r="AQ3" s="39">
        <f>F3</f>
        <v>1</v>
      </c>
      <c r="AR3" s="39">
        <f t="shared" ref="AR3:AX3" si="0">G3</f>
        <v>1.1000000000000001</v>
      </c>
      <c r="AS3" s="39">
        <f t="shared" si="0"/>
        <v>1.2</v>
      </c>
      <c r="AT3" s="39">
        <f t="shared" si="0"/>
        <v>1.3</v>
      </c>
      <c r="AU3" s="39">
        <f t="shared" si="0"/>
        <v>1.4</v>
      </c>
      <c r="AV3" s="39">
        <f t="shared" si="0"/>
        <v>1.5</v>
      </c>
      <c r="AW3" s="39">
        <f t="shared" si="0"/>
        <v>1.75</v>
      </c>
      <c r="AX3" s="39">
        <f t="shared" si="0"/>
        <v>2</v>
      </c>
      <c r="AY3" s="39"/>
      <c r="AZ3" s="39"/>
      <c r="BA3" s="39"/>
      <c r="BB3" s="39"/>
    </row>
    <row r="4" spans="1:54" x14ac:dyDescent="0.25">
      <c r="A4" s="4"/>
      <c r="B4" s="5"/>
      <c r="C4" s="12"/>
      <c r="D4" s="16"/>
      <c r="E4" s="21" t="s">
        <v>0</v>
      </c>
      <c r="F4" s="31">
        <v>-3.1E-2</v>
      </c>
      <c r="G4" s="29">
        <v>-3.6999999999999998E-2</v>
      </c>
      <c r="H4" s="29">
        <v>-4.2000000000000003E-2</v>
      </c>
      <c r="I4" s="29">
        <v>-4.5999999999999999E-2</v>
      </c>
      <c r="J4" s="29">
        <v>-0.05</v>
      </c>
      <c r="K4" s="29">
        <v>-5.2999999999999999E-2</v>
      </c>
      <c r="L4" s="29">
        <v>-5.8999999999999997E-2</v>
      </c>
      <c r="M4" s="30">
        <v>-6.3E-2</v>
      </c>
      <c r="P4" t="str">
        <f>_xlfn.CONCAT("[",F4,", ",G4,", ",H4,", ",I4,", ",J4,", ",K4,", ",L4,", ",M4,"]")</f>
        <v>[-0.031, -0.037, -0.042, -0.046, -0.05, -0.053, -0.059, -0.063]</v>
      </c>
      <c r="X4">
        <f>F4/$F$6</f>
        <v>0.96875</v>
      </c>
      <c r="Y4">
        <f t="shared" ref="Y4:AD4" si="1">G4/$F$6</f>
        <v>1.15625</v>
      </c>
      <c r="Z4">
        <f t="shared" si="1"/>
        <v>1.3125</v>
      </c>
      <c r="AA4">
        <f t="shared" si="1"/>
        <v>1.4375</v>
      </c>
      <c r="AB4">
        <f t="shared" si="1"/>
        <v>1.5625</v>
      </c>
      <c r="AC4">
        <f t="shared" si="1"/>
        <v>1.65625</v>
      </c>
      <c r="AD4">
        <f t="shared" si="1"/>
        <v>1.8437499999999998</v>
      </c>
      <c r="AE4">
        <f>M4/$F$6</f>
        <v>1.96875</v>
      </c>
      <c r="AQ4">
        <f>F4/$F$6</f>
        <v>0.96875</v>
      </c>
      <c r="AR4">
        <f t="shared" ref="AR4:AX4" si="2">G4/$F$6</f>
        <v>1.15625</v>
      </c>
      <c r="AS4">
        <f t="shared" si="2"/>
        <v>1.3125</v>
      </c>
      <c r="AT4">
        <f t="shared" si="2"/>
        <v>1.4375</v>
      </c>
      <c r="AU4">
        <f t="shared" si="2"/>
        <v>1.5625</v>
      </c>
      <c r="AV4">
        <f t="shared" si="2"/>
        <v>1.65625</v>
      </c>
      <c r="AW4">
        <f t="shared" si="2"/>
        <v>1.8437499999999998</v>
      </c>
      <c r="AX4">
        <f t="shared" si="2"/>
        <v>1.96875</v>
      </c>
    </row>
    <row r="5" spans="1:54" x14ac:dyDescent="0.25">
      <c r="A5" s="4"/>
      <c r="B5" s="5"/>
      <c r="C5" s="12"/>
      <c r="D5" s="16"/>
      <c r="E5" s="23" t="s">
        <v>1</v>
      </c>
      <c r="F5" s="15">
        <v>2.4E-2</v>
      </c>
      <c r="G5" s="15">
        <v>2.8000000000000001E-2</v>
      </c>
      <c r="H5" s="15">
        <v>3.2000000000000001E-2</v>
      </c>
      <c r="I5" s="15">
        <v>3.5000000000000003E-2</v>
      </c>
      <c r="J5" s="15">
        <v>3.6999999999999998E-2</v>
      </c>
      <c r="K5" s="15">
        <v>0.04</v>
      </c>
      <c r="L5" s="15">
        <v>4.3999999999999997E-2</v>
      </c>
      <c r="M5" s="26">
        <v>4.8000000000000001E-2</v>
      </c>
      <c r="P5" t="str">
        <f>_xlfn.CONCAT("[",F5,", ",G5,", ",H5,", ",I5,", ",J5,", ",K5,", ",L5,", ",M5,"]")</f>
        <v>[0.024, 0.028, 0.032, 0.035, 0.037, 0.04, 0.044, 0.048]</v>
      </c>
      <c r="X5">
        <f>F5/$F$7</f>
        <v>1</v>
      </c>
      <c r="Y5">
        <f t="shared" ref="Y5:AD5" si="3">G5/$F$7</f>
        <v>1.1666666666666667</v>
      </c>
      <c r="Z5">
        <f t="shared" si="3"/>
        <v>1.3333333333333333</v>
      </c>
      <c r="AA5">
        <f t="shared" si="3"/>
        <v>1.4583333333333335</v>
      </c>
      <c r="AB5">
        <f t="shared" si="3"/>
        <v>1.5416666666666665</v>
      </c>
      <c r="AC5">
        <f t="shared" si="3"/>
        <v>1.6666666666666667</v>
      </c>
      <c r="AD5">
        <f t="shared" si="3"/>
        <v>1.8333333333333333</v>
      </c>
      <c r="AE5">
        <f>M5/$F$7</f>
        <v>2</v>
      </c>
      <c r="AQ5">
        <f>F5/$F$7</f>
        <v>1</v>
      </c>
      <c r="AR5">
        <f t="shared" ref="AR5:AX5" si="4">G5/$F$7</f>
        <v>1.1666666666666667</v>
      </c>
      <c r="AS5">
        <f t="shared" si="4"/>
        <v>1.3333333333333333</v>
      </c>
      <c r="AT5">
        <f t="shared" si="4"/>
        <v>1.4583333333333335</v>
      </c>
      <c r="AU5">
        <f t="shared" si="4"/>
        <v>1.5416666666666665</v>
      </c>
      <c r="AV5">
        <f t="shared" si="4"/>
        <v>1.6666666666666667</v>
      </c>
      <c r="AW5">
        <f t="shared" si="4"/>
        <v>1.8333333333333333</v>
      </c>
      <c r="AX5">
        <f t="shared" si="4"/>
        <v>2</v>
      </c>
    </row>
    <row r="6" spans="1:54" x14ac:dyDescent="0.25">
      <c r="A6" s="4"/>
      <c r="B6" s="5"/>
      <c r="C6" s="12"/>
      <c r="D6" s="16"/>
      <c r="E6" s="23" t="s">
        <v>2</v>
      </c>
      <c r="F6" s="78">
        <v>-3.2000000000000001E-2</v>
      </c>
      <c r="G6" s="78"/>
      <c r="H6" s="78"/>
      <c r="I6" s="78"/>
      <c r="J6" s="78"/>
      <c r="K6" s="78"/>
      <c r="L6" s="78"/>
      <c r="M6" s="79"/>
      <c r="P6">
        <f>F6</f>
        <v>-3.2000000000000001E-2</v>
      </c>
      <c r="AQ6">
        <f t="shared" ref="AQ6:AX6" si="5">F9/$F$11</f>
        <v>1.027027027027027</v>
      </c>
      <c r="AR6">
        <f t="shared" si="5"/>
        <v>1.1891891891891893</v>
      </c>
      <c r="AS6">
        <f t="shared" si="5"/>
        <v>1.2972972972972974</v>
      </c>
      <c r="AT6">
        <f t="shared" si="5"/>
        <v>1.4054054054054055</v>
      </c>
      <c r="AU6">
        <f t="shared" si="5"/>
        <v>1.4864864864864866</v>
      </c>
      <c r="AV6">
        <f t="shared" si="5"/>
        <v>1.5675675675675678</v>
      </c>
      <c r="AW6">
        <f t="shared" si="5"/>
        <v>1.7027027027027029</v>
      </c>
      <c r="AX6">
        <f t="shared" si="5"/>
        <v>1.810810810810811</v>
      </c>
    </row>
    <row r="7" spans="1:54" x14ac:dyDescent="0.25">
      <c r="A7" s="4"/>
      <c r="B7" s="5"/>
      <c r="C7" s="12"/>
      <c r="D7" s="16"/>
      <c r="E7" s="23" t="s">
        <v>3</v>
      </c>
      <c r="F7" s="78">
        <v>2.4E-2</v>
      </c>
      <c r="G7" s="78"/>
      <c r="H7" s="78"/>
      <c r="I7" s="78"/>
      <c r="J7" s="78"/>
      <c r="K7" s="78"/>
      <c r="L7" s="78"/>
      <c r="M7" s="79"/>
      <c r="P7">
        <f>F7</f>
        <v>2.4E-2</v>
      </c>
      <c r="X7">
        <f>F19/$F$21</f>
        <v>1.0444444444444445</v>
      </c>
      <c r="Y7">
        <f t="shared" ref="Y7:AE7" si="6">G19/$F$21</f>
        <v>1.2444444444444445</v>
      </c>
      <c r="Z7">
        <f t="shared" si="6"/>
        <v>1.4000000000000001</v>
      </c>
      <c r="AA7">
        <f t="shared" si="6"/>
        <v>1.5333333333333334</v>
      </c>
      <c r="AB7">
        <f t="shared" si="6"/>
        <v>1.6444444444444444</v>
      </c>
      <c r="AC7">
        <f t="shared" si="6"/>
        <v>1.7333333333333334</v>
      </c>
      <c r="AD7">
        <f t="shared" si="6"/>
        <v>1.9333333333333333</v>
      </c>
      <c r="AE7">
        <f t="shared" si="6"/>
        <v>2.0666666666666669</v>
      </c>
      <c r="AQ7">
        <f t="shared" ref="AQ7:AX7" si="7">F10/$F$12</f>
        <v>1.0357142857142858</v>
      </c>
      <c r="AR7">
        <f t="shared" si="7"/>
        <v>1.1785714285714286</v>
      </c>
      <c r="AS7">
        <f t="shared" si="7"/>
        <v>1.2857142857142856</v>
      </c>
      <c r="AT7">
        <f t="shared" si="7"/>
        <v>1.3928571428571428</v>
      </c>
      <c r="AU7">
        <f t="shared" si="7"/>
        <v>1.4642857142857144</v>
      </c>
      <c r="AV7">
        <f t="shared" si="7"/>
        <v>1.5357142857142856</v>
      </c>
      <c r="AW7">
        <f t="shared" si="7"/>
        <v>1.6785714285714286</v>
      </c>
      <c r="AX7">
        <f t="shared" si="7"/>
        <v>1.7857142857142858</v>
      </c>
    </row>
    <row r="8" spans="1:54" ht="15.75" thickBot="1" x14ac:dyDescent="0.3">
      <c r="A8" s="4"/>
      <c r="B8" s="5"/>
      <c r="C8" s="12"/>
      <c r="D8" s="16"/>
      <c r="E8" s="83"/>
      <c r="F8" s="84"/>
      <c r="G8" s="84"/>
      <c r="H8" s="84"/>
      <c r="I8" s="84"/>
      <c r="J8" s="84"/>
      <c r="K8" s="84"/>
      <c r="L8" s="84"/>
      <c r="M8" s="85"/>
      <c r="X8">
        <f>F20/$F$22</f>
        <v>1.0588235294117645</v>
      </c>
      <c r="Y8">
        <f t="shared" ref="Y8:AE8" si="8">G20/$F$22</f>
        <v>1.2352941176470589</v>
      </c>
      <c r="Z8">
        <f t="shared" si="8"/>
        <v>1.3823529411764706</v>
      </c>
      <c r="AA8">
        <f t="shared" si="8"/>
        <v>1.4999999999999998</v>
      </c>
      <c r="AB8">
        <f t="shared" si="8"/>
        <v>1.6176470588235292</v>
      </c>
      <c r="AC8">
        <f t="shared" si="8"/>
        <v>1.7352941176470587</v>
      </c>
      <c r="AD8">
        <f t="shared" si="8"/>
        <v>1.9117647058823528</v>
      </c>
      <c r="AE8">
        <f t="shared" si="8"/>
        <v>2.0588235294117649</v>
      </c>
      <c r="AQ8">
        <f t="shared" ref="AQ8:AX8" si="9">F14/$F$16</f>
        <v>1.0540540540540542</v>
      </c>
      <c r="AR8">
        <f t="shared" si="9"/>
        <v>1.3243243243243243</v>
      </c>
      <c r="AS8">
        <f t="shared" si="9"/>
        <v>1.5135135135135136</v>
      </c>
      <c r="AT8">
        <f t="shared" si="9"/>
        <v>1.6756756756756757</v>
      </c>
      <c r="AU8">
        <f t="shared" si="9"/>
        <v>1.8378378378378382</v>
      </c>
      <c r="AV8">
        <f t="shared" si="9"/>
        <v>1.972972972972973</v>
      </c>
      <c r="AW8">
        <f t="shared" si="9"/>
        <v>2.2162162162162162</v>
      </c>
      <c r="AX8">
        <f t="shared" si="9"/>
        <v>2.4054054054054053</v>
      </c>
    </row>
    <row r="9" spans="1:54" x14ac:dyDescent="0.25">
      <c r="A9" s="4"/>
      <c r="B9" s="5"/>
      <c r="C9" s="12"/>
      <c r="D9" s="16"/>
      <c r="E9" s="21" t="s">
        <v>0</v>
      </c>
      <c r="F9" s="29">
        <v>-3.7999999999999999E-2</v>
      </c>
      <c r="G9" s="29">
        <v>-4.3999999999999997E-2</v>
      </c>
      <c r="H9" s="29">
        <v>-4.8000000000000001E-2</v>
      </c>
      <c r="I9" s="29">
        <v>-5.1999999999999998E-2</v>
      </c>
      <c r="J9" s="29">
        <v>-5.5E-2</v>
      </c>
      <c r="K9" s="29">
        <v>-5.8000000000000003E-2</v>
      </c>
      <c r="L9" s="29">
        <v>-6.3E-2</v>
      </c>
      <c r="M9" s="30">
        <v>-6.7000000000000004E-2</v>
      </c>
      <c r="P9" t="str">
        <f>_xlfn.CONCAT("[",F9,", ",G9,", ",H9,", ",I9,", ",J9,", ",K9,", ",L9,", ",M9,"]")</f>
        <v>[-0.038, -0.044, -0.048, -0.052, -0.055, -0.058, -0.063, -0.067]</v>
      </c>
      <c r="AQ9">
        <f t="shared" ref="AQ9:AX9" si="10">F15/$F$17</f>
        <v>1.0714285714285714</v>
      </c>
      <c r="AR9">
        <f t="shared" si="10"/>
        <v>1.2857142857142856</v>
      </c>
      <c r="AS9">
        <f t="shared" si="10"/>
        <v>1.5</v>
      </c>
      <c r="AT9">
        <f t="shared" si="10"/>
        <v>1.6785714285714286</v>
      </c>
      <c r="AU9">
        <f t="shared" si="10"/>
        <v>1.8214285714285712</v>
      </c>
      <c r="AV9">
        <f t="shared" si="10"/>
        <v>1.9642857142857142</v>
      </c>
      <c r="AW9">
        <f t="shared" si="10"/>
        <v>2.2142857142857144</v>
      </c>
      <c r="AX9">
        <f t="shared" si="10"/>
        <v>2.3928571428571428</v>
      </c>
    </row>
    <row r="10" spans="1:54" x14ac:dyDescent="0.25">
      <c r="A10" s="4"/>
      <c r="B10" s="5"/>
      <c r="C10" s="12"/>
      <c r="D10" s="16"/>
      <c r="E10" s="23" t="s">
        <v>1</v>
      </c>
      <c r="F10" s="14">
        <v>2.9000000000000001E-2</v>
      </c>
      <c r="G10" s="15">
        <v>3.3000000000000002E-2</v>
      </c>
      <c r="H10" s="15">
        <v>3.5999999999999997E-2</v>
      </c>
      <c r="I10" s="15">
        <v>3.9E-2</v>
      </c>
      <c r="J10" s="15">
        <v>4.1000000000000002E-2</v>
      </c>
      <c r="K10" s="15">
        <v>4.2999999999999997E-2</v>
      </c>
      <c r="L10" s="15">
        <v>4.7E-2</v>
      </c>
      <c r="M10" s="26">
        <v>0.05</v>
      </c>
      <c r="P10" t="str">
        <f>_xlfn.CONCAT("[",F10,", ",G10,", ",H10,", ",I10,", ",J10,", ",K10,", ",L10,", ",M10,"]")</f>
        <v>[0.029, 0.033, 0.036, 0.039, 0.041, 0.043, 0.047, 0.05]</v>
      </c>
      <c r="X10">
        <f t="shared" ref="X10:AE10" si="11">F45/$F$47</f>
        <v>0.9821428571428571</v>
      </c>
      <c r="Y10">
        <f t="shared" si="11"/>
        <v>1.1607142857142858</v>
      </c>
      <c r="Z10">
        <f t="shared" si="11"/>
        <v>1.3214285714285714</v>
      </c>
      <c r="AA10">
        <f t="shared" si="11"/>
        <v>1.4464285714285714</v>
      </c>
      <c r="AB10">
        <f t="shared" si="11"/>
        <v>1.5535714285714284</v>
      </c>
      <c r="AC10">
        <f t="shared" si="11"/>
        <v>1.6428571428571428</v>
      </c>
      <c r="AD10">
        <f t="shared" si="11"/>
        <v>1.8392857142857142</v>
      </c>
      <c r="AE10">
        <f t="shared" si="11"/>
        <v>1.9821428571428572</v>
      </c>
      <c r="AQ10">
        <f t="shared" ref="AQ10:AX10" si="12">F19/$F$21</f>
        <v>1.0444444444444445</v>
      </c>
      <c r="AR10">
        <f t="shared" si="12"/>
        <v>1.2444444444444445</v>
      </c>
      <c r="AS10">
        <f t="shared" si="12"/>
        <v>1.4000000000000001</v>
      </c>
      <c r="AT10">
        <f t="shared" si="12"/>
        <v>1.5333333333333334</v>
      </c>
      <c r="AU10">
        <f t="shared" si="12"/>
        <v>1.6444444444444444</v>
      </c>
      <c r="AV10">
        <f t="shared" si="12"/>
        <v>1.7333333333333334</v>
      </c>
      <c r="AW10">
        <f t="shared" si="12"/>
        <v>1.9333333333333333</v>
      </c>
      <c r="AX10">
        <f t="shared" si="12"/>
        <v>2.0666666666666669</v>
      </c>
    </row>
    <row r="11" spans="1:54" x14ac:dyDescent="0.25">
      <c r="A11" s="4"/>
      <c r="B11" s="5"/>
      <c r="C11" s="12"/>
      <c r="D11" s="16"/>
      <c r="E11" s="23" t="s">
        <v>2</v>
      </c>
      <c r="F11" s="80">
        <v>-3.6999999999999998E-2</v>
      </c>
      <c r="G11" s="81"/>
      <c r="H11" s="81"/>
      <c r="I11" s="81"/>
      <c r="J11" s="81"/>
      <c r="K11" s="81"/>
      <c r="L11" s="81"/>
      <c r="M11" s="82"/>
      <c r="P11">
        <f>F11</f>
        <v>-3.6999999999999998E-2</v>
      </c>
      <c r="AQ11">
        <f t="shared" ref="AQ11:AX11" si="13">F20/$F$22</f>
        <v>1.0588235294117645</v>
      </c>
      <c r="AR11">
        <f t="shared" si="13"/>
        <v>1.2352941176470589</v>
      </c>
      <c r="AS11">
        <f t="shared" si="13"/>
        <v>1.3823529411764706</v>
      </c>
      <c r="AT11">
        <f t="shared" si="13"/>
        <v>1.4999999999999998</v>
      </c>
      <c r="AU11">
        <f t="shared" si="13"/>
        <v>1.6176470588235292</v>
      </c>
      <c r="AV11">
        <f t="shared" si="13"/>
        <v>1.7352941176470587</v>
      </c>
      <c r="AW11">
        <f t="shared" si="13"/>
        <v>1.9117647058823528</v>
      </c>
      <c r="AX11">
        <f t="shared" si="13"/>
        <v>2.0588235294117649</v>
      </c>
    </row>
    <row r="12" spans="1:54" x14ac:dyDescent="0.25">
      <c r="A12" s="4"/>
      <c r="B12" s="5"/>
      <c r="C12" s="12"/>
      <c r="D12" s="16"/>
      <c r="E12" s="23" t="s">
        <v>3</v>
      </c>
      <c r="F12" s="80">
        <v>2.8000000000000001E-2</v>
      </c>
      <c r="G12" s="81"/>
      <c r="H12" s="81"/>
      <c r="I12" s="81"/>
      <c r="J12" s="81"/>
      <c r="K12" s="81"/>
      <c r="L12" s="81"/>
      <c r="M12" s="82"/>
      <c r="P12">
        <f>F12</f>
        <v>2.8000000000000001E-2</v>
      </c>
      <c r="Q12" s="11"/>
      <c r="R12" s="11"/>
      <c r="S12" s="11"/>
      <c r="T12" s="11"/>
      <c r="U12" s="11"/>
      <c r="V12" s="11"/>
      <c r="W12" s="11"/>
      <c r="X12" s="43">
        <f t="shared" ref="X12:AE12" si="14">AVERAGE(X4:X10)</f>
        <v>1.0108321661998132</v>
      </c>
      <c r="Y12" s="43">
        <f t="shared" si="14"/>
        <v>1.1926739028944913</v>
      </c>
      <c r="Z12" s="43">
        <f t="shared" si="14"/>
        <v>1.3499229691876748</v>
      </c>
      <c r="AA12" s="43">
        <f t="shared" si="14"/>
        <v>1.4751190476190477</v>
      </c>
      <c r="AB12" s="43">
        <f t="shared" si="14"/>
        <v>1.5839659197012135</v>
      </c>
      <c r="AC12" s="43">
        <f t="shared" si="14"/>
        <v>1.6868802521008406</v>
      </c>
      <c r="AD12" s="43">
        <f t="shared" si="14"/>
        <v>1.8722934173669465</v>
      </c>
      <c r="AE12" s="43">
        <f t="shared" si="14"/>
        <v>2.0152766106442579</v>
      </c>
      <c r="AG12" s="8"/>
      <c r="AH12" s="8"/>
      <c r="AI12" s="8"/>
      <c r="AJ12" s="8"/>
      <c r="AK12" s="8"/>
      <c r="AL12" s="8"/>
      <c r="AM12" s="8"/>
      <c r="AN12" s="8"/>
      <c r="AQ12">
        <f t="shared" ref="AQ12:AX12" si="15">F25/$F$27</f>
        <v>1</v>
      </c>
      <c r="AR12">
        <f t="shared" si="15"/>
        <v>1.1176470588235292</v>
      </c>
      <c r="AS12">
        <f t="shared" si="15"/>
        <v>1.1764705882352942</v>
      </c>
      <c r="AT12">
        <f t="shared" si="15"/>
        <v>1.2647058823529409</v>
      </c>
      <c r="AU12">
        <f t="shared" si="15"/>
        <v>1.3235294117647058</v>
      </c>
      <c r="AV12">
        <f t="shared" si="15"/>
        <v>1.3823529411764706</v>
      </c>
      <c r="AW12">
        <f t="shared" si="15"/>
        <v>1.4705882352941175</v>
      </c>
      <c r="AX12">
        <f t="shared" si="15"/>
        <v>1.5588235294117645</v>
      </c>
    </row>
    <row r="13" spans="1:54" ht="15.75" thickBot="1" x14ac:dyDescent="0.3">
      <c r="A13" s="4"/>
      <c r="B13" s="5"/>
      <c r="C13" s="12"/>
      <c r="D13" s="16"/>
      <c r="E13" s="83"/>
      <c r="F13" s="84"/>
      <c r="G13" s="84"/>
      <c r="H13" s="84"/>
      <c r="I13" s="84"/>
      <c r="J13" s="84"/>
      <c r="K13" s="84"/>
      <c r="L13" s="84"/>
      <c r="M13" s="85"/>
      <c r="Q13" s="8"/>
      <c r="R13" s="8"/>
      <c r="S13" s="8"/>
      <c r="T13" s="8"/>
      <c r="U13" s="8"/>
      <c r="V13" s="8"/>
      <c r="W13" s="8"/>
      <c r="AG13" s="8"/>
      <c r="AH13" s="8"/>
      <c r="AI13" s="8"/>
      <c r="AJ13" s="8"/>
      <c r="AK13" s="8"/>
      <c r="AL13" s="8"/>
      <c r="AM13" s="8"/>
      <c r="AN13" s="8"/>
      <c r="AQ13">
        <f t="shared" ref="AQ13:AX13" si="16">F30/$F$32</f>
        <v>1</v>
      </c>
      <c r="AR13">
        <f t="shared" si="16"/>
        <v>1.3529411764705881</v>
      </c>
      <c r="AS13">
        <f t="shared" si="16"/>
        <v>1.6470588235294117</v>
      </c>
      <c r="AT13">
        <f t="shared" si="16"/>
        <v>1.9117647058823528</v>
      </c>
      <c r="AU13">
        <f t="shared" si="16"/>
        <v>2.117647058823529</v>
      </c>
      <c r="AV13">
        <f t="shared" si="16"/>
        <v>2.2941176470588234</v>
      </c>
      <c r="AW13">
        <f t="shared" si="16"/>
        <v>2.6764705882352939</v>
      </c>
      <c r="AX13">
        <f t="shared" si="16"/>
        <v>2.9411764705882351</v>
      </c>
    </row>
    <row r="14" spans="1:54" x14ac:dyDescent="0.25">
      <c r="A14" s="4"/>
      <c r="B14" s="5"/>
      <c r="C14" s="12"/>
      <c r="D14" s="16"/>
      <c r="E14" s="21" t="s">
        <v>0</v>
      </c>
      <c r="F14" s="29">
        <v>-3.9E-2</v>
      </c>
      <c r="G14" s="29">
        <v>-4.9000000000000002E-2</v>
      </c>
      <c r="H14" s="29">
        <v>-5.6000000000000001E-2</v>
      </c>
      <c r="I14" s="29">
        <v>-6.2E-2</v>
      </c>
      <c r="J14" s="29">
        <v>-6.8000000000000005E-2</v>
      </c>
      <c r="K14" s="29">
        <v>-7.2999999999999995E-2</v>
      </c>
      <c r="L14" s="29">
        <v>-8.2000000000000003E-2</v>
      </c>
      <c r="M14" s="30">
        <v>-8.8999999999999996E-2</v>
      </c>
      <c r="P14" t="str">
        <f>_xlfn.CONCAT("[",F14,", ",G14,", ",H14,", ",I14,", ",J14,", ",K14,", ",L14,", ",M14,"]")</f>
        <v>[-0.039, -0.049, -0.056, -0.062, -0.068, -0.073, -0.082, -0.089]</v>
      </c>
      <c r="X14">
        <f t="shared" ref="X14:AE14" si="17">X12*X2</f>
        <v>1.0108321661998132</v>
      </c>
      <c r="Y14">
        <f t="shared" si="17"/>
        <v>1.3119412931839405</v>
      </c>
      <c r="Z14">
        <f t="shared" si="17"/>
        <v>1.6199075630252098</v>
      </c>
      <c r="AA14">
        <f t="shared" si="17"/>
        <v>1.9176547619047619</v>
      </c>
      <c r="AB14">
        <f t="shared" si="17"/>
        <v>2.2175522875816989</v>
      </c>
      <c r="AC14">
        <f t="shared" si="17"/>
        <v>2.5303203781512611</v>
      </c>
      <c r="AD14">
        <f t="shared" si="17"/>
        <v>3.2765134803921563</v>
      </c>
      <c r="AE14">
        <f t="shared" si="17"/>
        <v>4.0305532212885158</v>
      </c>
      <c r="AG14" s="8"/>
      <c r="AH14" s="8"/>
      <c r="AI14" s="8"/>
      <c r="AJ14" s="8"/>
      <c r="AK14" s="8"/>
      <c r="AL14" s="8"/>
      <c r="AM14" s="8"/>
      <c r="AN14" s="8"/>
      <c r="AQ14">
        <f t="shared" ref="AQ14:AX14" si="18">F35/$F$37</f>
        <v>0.97727272727272729</v>
      </c>
      <c r="AR14">
        <f t="shared" si="18"/>
        <v>1.0909090909090911</v>
      </c>
      <c r="AS14">
        <f t="shared" si="18"/>
        <v>1.2045454545454546</v>
      </c>
      <c r="AT14">
        <f t="shared" si="18"/>
        <v>1.2954545454545456</v>
      </c>
      <c r="AU14">
        <f t="shared" si="18"/>
        <v>1.3636363636363638</v>
      </c>
      <c r="AV14">
        <f t="shared" si="18"/>
        <v>1.4318181818181819</v>
      </c>
      <c r="AW14">
        <f t="shared" si="18"/>
        <v>1.5681818181818183</v>
      </c>
      <c r="AX14">
        <f t="shared" si="18"/>
        <v>1.6818181818181819</v>
      </c>
    </row>
    <row r="15" spans="1:54" x14ac:dyDescent="0.25">
      <c r="A15" s="4"/>
      <c r="B15" s="5"/>
      <c r="C15" s="12"/>
      <c r="D15" s="16"/>
      <c r="E15" s="23" t="s">
        <v>1</v>
      </c>
      <c r="F15" s="15">
        <v>0.03</v>
      </c>
      <c r="G15" s="15">
        <v>3.5999999999999997E-2</v>
      </c>
      <c r="H15" s="15">
        <v>4.2000000000000003E-2</v>
      </c>
      <c r="I15" s="15">
        <v>4.7E-2</v>
      </c>
      <c r="J15" s="15">
        <v>5.0999999999999997E-2</v>
      </c>
      <c r="K15" s="15">
        <v>5.5E-2</v>
      </c>
      <c r="L15" s="15">
        <v>6.2E-2</v>
      </c>
      <c r="M15" s="26">
        <v>6.7000000000000004E-2</v>
      </c>
      <c r="P15" t="str">
        <f>_xlfn.CONCAT("[",F15,", ",G15,", ",H15,", ",I15,", ",J15,", ",K15,", ",L15,", ",M15,"]")</f>
        <v>[0.03, 0.036, 0.042, 0.047, 0.051, 0.055, 0.062, 0.067]</v>
      </c>
      <c r="AG15" s="8"/>
      <c r="AH15" s="8"/>
      <c r="AI15" s="8"/>
      <c r="AJ15" s="8"/>
      <c r="AK15" s="8"/>
      <c r="AL15" s="8"/>
      <c r="AM15" s="8"/>
      <c r="AN15" s="8"/>
      <c r="AQ15">
        <f t="shared" ref="AQ15:AX15" si="19">F40/$F$42</f>
        <v>0.9545454545454547</v>
      </c>
      <c r="AR15">
        <f t="shared" si="19"/>
        <v>1.2272727272727273</v>
      </c>
      <c r="AS15">
        <f t="shared" si="19"/>
        <v>1.4318181818181819</v>
      </c>
      <c r="AT15">
        <f t="shared" si="19"/>
        <v>1.6136363636363635</v>
      </c>
      <c r="AU15">
        <f t="shared" si="19"/>
        <v>1.7727272727272729</v>
      </c>
      <c r="AV15">
        <f t="shared" si="19"/>
        <v>1.9090909090909094</v>
      </c>
      <c r="AW15">
        <f t="shared" si="19"/>
        <v>2.1818181818181821</v>
      </c>
      <c r="AX15">
        <f t="shared" si="19"/>
        <v>2.3863636363636362</v>
      </c>
    </row>
    <row r="16" spans="1:54" x14ac:dyDescent="0.25">
      <c r="A16" s="4"/>
      <c r="B16" s="5"/>
      <c r="C16" s="12"/>
      <c r="D16" s="16"/>
      <c r="E16" s="23" t="s">
        <v>2</v>
      </c>
      <c r="F16" s="78">
        <v>-3.6999999999999998E-2</v>
      </c>
      <c r="G16" s="78"/>
      <c r="H16" s="78"/>
      <c r="I16" s="78"/>
      <c r="J16" s="78"/>
      <c r="K16" s="78"/>
      <c r="L16" s="78"/>
      <c r="M16" s="79"/>
      <c r="P16">
        <f>F16</f>
        <v>-3.6999999999999998E-2</v>
      </c>
      <c r="V16" t="s">
        <v>47</v>
      </c>
      <c r="X16" s="1">
        <f>2.96 - 1.96/X2</f>
        <v>1</v>
      </c>
      <c r="Y16" s="1">
        <f t="shared" ref="Y16:AE16" si="20">2.96 - 1.96/Y2</f>
        <v>1.1781818181818182</v>
      </c>
      <c r="Z16" s="1">
        <f t="shared" si="20"/>
        <v>1.3266666666666667</v>
      </c>
      <c r="AA16" s="1">
        <f t="shared" si="20"/>
        <v>1.4523076923076923</v>
      </c>
      <c r="AB16" s="1">
        <f t="shared" si="20"/>
        <v>1.5599999999999998</v>
      </c>
      <c r="AC16" s="1">
        <f t="shared" si="20"/>
        <v>1.6533333333333333</v>
      </c>
      <c r="AD16" s="1">
        <f t="shared" si="20"/>
        <v>1.84</v>
      </c>
      <c r="AE16" s="1">
        <f t="shared" si="20"/>
        <v>1.98</v>
      </c>
      <c r="AG16" s="8"/>
      <c r="AH16" s="8"/>
      <c r="AI16" s="8"/>
      <c r="AJ16" s="8"/>
      <c r="AK16" s="8"/>
      <c r="AL16" s="8"/>
      <c r="AM16" s="8"/>
      <c r="AN16" s="8"/>
      <c r="AQ16">
        <f t="shared" ref="AQ16:AX16" si="21">F45/$F$47</f>
        <v>0.9821428571428571</v>
      </c>
      <c r="AR16">
        <f t="shared" si="21"/>
        <v>1.1607142857142858</v>
      </c>
      <c r="AS16">
        <f t="shared" si="21"/>
        <v>1.3214285714285714</v>
      </c>
      <c r="AT16">
        <f t="shared" si="21"/>
        <v>1.4464285714285714</v>
      </c>
      <c r="AU16">
        <f t="shared" si="21"/>
        <v>1.5535714285714284</v>
      </c>
      <c r="AV16">
        <f t="shared" si="21"/>
        <v>1.6428571428571428</v>
      </c>
      <c r="AW16">
        <f t="shared" si="21"/>
        <v>1.8392857142857142</v>
      </c>
      <c r="AX16">
        <f t="shared" si="21"/>
        <v>1.9821428571428572</v>
      </c>
    </row>
    <row r="17" spans="1:40" x14ac:dyDescent="0.25">
      <c r="A17" s="4"/>
      <c r="B17" s="5"/>
      <c r="C17" s="12"/>
      <c r="D17" s="16"/>
      <c r="E17" s="23" t="s">
        <v>3</v>
      </c>
      <c r="F17" s="78">
        <v>2.8000000000000001E-2</v>
      </c>
      <c r="G17" s="78"/>
      <c r="H17" s="78"/>
      <c r="I17" s="78"/>
      <c r="J17" s="78"/>
      <c r="K17" s="78"/>
      <c r="L17" s="78"/>
      <c r="M17" s="79"/>
      <c r="P17">
        <f>F17</f>
        <v>2.8000000000000001E-2</v>
      </c>
      <c r="X17" s="44">
        <f t="shared" ref="X17:AE17" si="22">X16/X12-1</f>
        <v>-1.0716087756226012E-2</v>
      </c>
      <c r="Y17" s="44">
        <f t="shared" si="22"/>
        <v>-1.2150919608035604E-2</v>
      </c>
      <c r="Z17" s="44">
        <f t="shared" si="22"/>
        <v>-1.7227873776385016E-2</v>
      </c>
      <c r="AA17" s="44">
        <f t="shared" si="22"/>
        <v>-1.546407752525103E-2</v>
      </c>
      <c r="AB17" s="44">
        <f t="shared" si="22"/>
        <v>-1.5130325345468543E-2</v>
      </c>
      <c r="AC17" s="44">
        <f t="shared" si="22"/>
        <v>-1.9886959211080857E-2</v>
      </c>
      <c r="AD17" s="44">
        <f t="shared" si="22"/>
        <v>-1.7248053679728037E-2</v>
      </c>
      <c r="AE17" s="44">
        <f t="shared" si="22"/>
        <v>-1.7504599843979007E-2</v>
      </c>
      <c r="AG17" s="8"/>
      <c r="AH17" s="8"/>
      <c r="AI17" s="8"/>
      <c r="AJ17" s="8"/>
      <c r="AK17" s="8"/>
      <c r="AL17" s="8"/>
      <c r="AM17" s="8"/>
      <c r="AN17" s="8"/>
    </row>
    <row r="18" spans="1:40" ht="15.75" thickBot="1" x14ac:dyDescent="0.3">
      <c r="A18" s="4"/>
      <c r="B18" s="5"/>
      <c r="C18" s="12"/>
      <c r="D18" s="16"/>
      <c r="E18" s="83"/>
      <c r="F18" s="84"/>
      <c r="G18" s="84"/>
      <c r="H18" s="84"/>
      <c r="I18" s="84"/>
      <c r="J18" s="84"/>
      <c r="K18" s="84"/>
      <c r="L18" s="84"/>
      <c r="M18" s="85"/>
    </row>
    <row r="19" spans="1:40" x14ac:dyDescent="0.25">
      <c r="A19" s="4"/>
      <c r="B19" s="5"/>
      <c r="C19" s="12"/>
      <c r="D19" s="12"/>
      <c r="E19" s="32" t="s">
        <v>0</v>
      </c>
      <c r="F19" s="32">
        <v>-4.7E-2</v>
      </c>
      <c r="G19" s="32">
        <v>-5.6000000000000001E-2</v>
      </c>
      <c r="H19" s="32">
        <v>-6.3E-2</v>
      </c>
      <c r="I19" s="32">
        <v>-6.9000000000000006E-2</v>
      </c>
      <c r="J19" s="32">
        <v>-7.3999999999999996E-2</v>
      </c>
      <c r="K19" s="32">
        <v>-7.8E-2</v>
      </c>
      <c r="L19" s="32">
        <v>-8.6999999999999994E-2</v>
      </c>
      <c r="M19" s="33">
        <v>-9.2999999999999999E-2</v>
      </c>
      <c r="P19" t="str">
        <f>_xlfn.CONCAT("[",F19,", ",G19,", ",H19,", ",I19,", ",J19,", ",K19,", ",L19,", ",M19,"]")</f>
        <v>[-0.047, -0.056, -0.063, -0.069, -0.074, -0.078, -0.087, -0.093]</v>
      </c>
      <c r="AG19" s="42"/>
    </row>
    <row r="20" spans="1:40" x14ac:dyDescent="0.25">
      <c r="A20" s="4"/>
      <c r="B20" s="5"/>
      <c r="C20" s="12"/>
      <c r="D20" s="12"/>
      <c r="E20" s="15" t="s">
        <v>1</v>
      </c>
      <c r="F20" s="15">
        <v>3.5999999999999997E-2</v>
      </c>
      <c r="G20" s="15">
        <v>4.2000000000000003E-2</v>
      </c>
      <c r="H20" s="15">
        <v>4.7E-2</v>
      </c>
      <c r="I20" s="15">
        <v>5.0999999999999997E-2</v>
      </c>
      <c r="J20" s="15">
        <v>5.5E-2</v>
      </c>
      <c r="K20" s="15">
        <v>5.8999999999999997E-2</v>
      </c>
      <c r="L20" s="15">
        <v>6.5000000000000002E-2</v>
      </c>
      <c r="M20" s="26">
        <v>7.0000000000000007E-2</v>
      </c>
      <c r="P20" t="str">
        <f>_xlfn.CONCAT("[",F20,", ",G20,", ",H20,", ",I20,", ",J20,", ",K20,", ",L20,", ",M20,"]")</f>
        <v>[0.036, 0.042, 0.047, 0.051, 0.055, 0.059, 0.065, 0.07]</v>
      </c>
    </row>
    <row r="21" spans="1:40" x14ac:dyDescent="0.25">
      <c r="A21" s="4"/>
      <c r="B21" s="5"/>
      <c r="C21" s="12"/>
      <c r="D21" s="12"/>
      <c r="E21" s="15" t="s">
        <v>2</v>
      </c>
      <c r="F21" s="76">
        <v>-4.4999999999999998E-2</v>
      </c>
      <c r="G21" s="76"/>
      <c r="H21" s="76"/>
      <c r="I21" s="76"/>
      <c r="J21" s="76"/>
      <c r="K21" s="76"/>
      <c r="L21" s="76"/>
      <c r="M21" s="77"/>
      <c r="P21">
        <f>F21</f>
        <v>-4.4999999999999998E-2</v>
      </c>
      <c r="X21" s="45">
        <f t="shared" ref="X21:AE21" si="23">F9/$F$11</f>
        <v>1.027027027027027</v>
      </c>
      <c r="Y21" s="45">
        <f t="shared" si="23"/>
        <v>1.1891891891891893</v>
      </c>
      <c r="Z21" s="45">
        <f t="shared" si="23"/>
        <v>1.2972972972972974</v>
      </c>
      <c r="AA21" s="45">
        <f t="shared" si="23"/>
        <v>1.4054054054054055</v>
      </c>
      <c r="AB21" s="45">
        <f t="shared" si="23"/>
        <v>1.4864864864864866</v>
      </c>
      <c r="AC21" s="45">
        <f t="shared" si="23"/>
        <v>1.5675675675675678</v>
      </c>
      <c r="AD21" s="45">
        <f t="shared" si="23"/>
        <v>1.7027027027027029</v>
      </c>
      <c r="AE21" s="45">
        <f t="shared" si="23"/>
        <v>1.810810810810811</v>
      </c>
    </row>
    <row r="22" spans="1:40" x14ac:dyDescent="0.25">
      <c r="A22" s="4"/>
      <c r="B22" s="5"/>
      <c r="C22" s="12"/>
      <c r="D22" s="12"/>
      <c r="E22" s="15" t="s">
        <v>3</v>
      </c>
      <c r="F22" s="76">
        <v>3.4000000000000002E-2</v>
      </c>
      <c r="G22" s="76"/>
      <c r="H22" s="76"/>
      <c r="I22" s="76"/>
      <c r="J22" s="76"/>
      <c r="K22" s="76"/>
      <c r="L22" s="76"/>
      <c r="M22" s="77"/>
      <c r="P22">
        <f>F22</f>
        <v>3.4000000000000002E-2</v>
      </c>
      <c r="X22" s="45">
        <f t="shared" ref="X22:AE22" si="24">F10/$F$12</f>
        <v>1.0357142857142858</v>
      </c>
      <c r="Y22" s="45">
        <f t="shared" si="24"/>
        <v>1.1785714285714286</v>
      </c>
      <c r="Z22" s="45">
        <f t="shared" si="24"/>
        <v>1.2857142857142856</v>
      </c>
      <c r="AA22" s="45">
        <f t="shared" si="24"/>
        <v>1.3928571428571428</v>
      </c>
      <c r="AB22" s="45">
        <f t="shared" si="24"/>
        <v>1.4642857142857144</v>
      </c>
      <c r="AC22" s="45">
        <f t="shared" si="24"/>
        <v>1.5357142857142856</v>
      </c>
      <c r="AD22" s="45">
        <f t="shared" si="24"/>
        <v>1.6785714285714286</v>
      </c>
      <c r="AE22" s="45">
        <f t="shared" si="24"/>
        <v>1.7857142857142858</v>
      </c>
    </row>
    <row r="23" spans="1:40" ht="15.75" thickBot="1" x14ac:dyDescent="0.3">
      <c r="A23" s="4"/>
      <c r="B23" s="5"/>
      <c r="C23" s="12"/>
      <c r="D23" s="12"/>
      <c r="E23" s="90"/>
      <c r="F23" s="91"/>
      <c r="G23" s="91"/>
      <c r="H23" s="91"/>
      <c r="I23" s="91"/>
      <c r="J23" s="91"/>
      <c r="K23" s="91"/>
      <c r="L23" s="91"/>
      <c r="M23" s="92"/>
      <c r="X23" s="46">
        <f>AVERAGE(X21:X22)</f>
        <v>1.0313706563706564</v>
      </c>
      <c r="Y23" s="46">
        <f t="shared" ref="Y23:AE23" si="25">AVERAGE(Y21:Y22)</f>
        <v>1.1838803088803089</v>
      </c>
      <c r="Z23" s="46">
        <f t="shared" si="25"/>
        <v>1.2915057915057915</v>
      </c>
      <c r="AA23" s="46">
        <f t="shared" si="25"/>
        <v>1.3991312741312742</v>
      </c>
      <c r="AB23" s="46">
        <f t="shared" si="25"/>
        <v>1.4753861003861006</v>
      </c>
      <c r="AC23" s="46">
        <f t="shared" si="25"/>
        <v>1.5516409266409266</v>
      </c>
      <c r="AD23" s="46">
        <f t="shared" si="25"/>
        <v>1.6906370656370657</v>
      </c>
      <c r="AE23" s="46">
        <f t="shared" si="25"/>
        <v>1.7982625482625485</v>
      </c>
    </row>
    <row r="24" spans="1:40" x14ac:dyDescent="0.25">
      <c r="A24" s="4"/>
      <c r="B24" s="5"/>
      <c r="C24" s="12"/>
      <c r="D24" s="16"/>
      <c r="E24" s="34" t="s">
        <v>0</v>
      </c>
      <c r="F24" s="29">
        <v>-4.5999999999999999E-2</v>
      </c>
      <c r="G24" s="29">
        <v>-0.05</v>
      </c>
      <c r="H24" s="29">
        <v>-5.3999999999999999E-2</v>
      </c>
      <c r="I24" s="29">
        <v>-5.7000000000000002E-2</v>
      </c>
      <c r="J24" s="29">
        <v>-0.06</v>
      </c>
      <c r="K24" s="29">
        <v>-6.2E-2</v>
      </c>
      <c r="L24" s="29">
        <v>-6.7000000000000004E-2</v>
      </c>
      <c r="M24" s="30">
        <v>-7.0000000000000007E-2</v>
      </c>
      <c r="P24" t="str">
        <f>_xlfn.CONCAT("[",F24,", ",G24,", ",H24,", ",I24,", ",J24,", ",K24,", ",L24,", ",M24,"]")</f>
        <v>[-0.046, -0.05, -0.054, -0.057, -0.06, -0.062, -0.067, -0.07]</v>
      </c>
      <c r="X24" s="8">
        <f>X23*X$2</f>
        <v>1.0313706563706564</v>
      </c>
      <c r="Y24" s="8">
        <f t="shared" ref="Y24:AE24" si="26">Y23*Y$2</f>
        <v>1.3022683397683399</v>
      </c>
      <c r="Z24" s="8">
        <f t="shared" si="26"/>
        <v>1.5498069498069498</v>
      </c>
      <c r="AA24" s="8">
        <f t="shared" si="26"/>
        <v>1.8188706563706565</v>
      </c>
      <c r="AB24" s="8">
        <f t="shared" si="26"/>
        <v>2.0655405405405407</v>
      </c>
      <c r="AC24" s="8">
        <f t="shared" si="26"/>
        <v>2.3274613899613898</v>
      </c>
      <c r="AD24" s="8">
        <f t="shared" si="26"/>
        <v>2.9586148648648649</v>
      </c>
      <c r="AE24" s="8">
        <f t="shared" si="26"/>
        <v>3.596525096525097</v>
      </c>
    </row>
    <row r="25" spans="1:40" x14ac:dyDescent="0.25">
      <c r="A25" s="4"/>
      <c r="B25" s="5"/>
      <c r="C25" s="12"/>
      <c r="D25" s="16"/>
      <c r="E25" s="35" t="s">
        <v>1</v>
      </c>
      <c r="F25" s="15">
        <v>3.4000000000000002E-2</v>
      </c>
      <c r="G25" s="15">
        <v>3.7999999999999999E-2</v>
      </c>
      <c r="H25" s="15">
        <v>0.04</v>
      </c>
      <c r="I25" s="15">
        <v>4.2999999999999997E-2</v>
      </c>
      <c r="J25" s="15">
        <v>4.4999999999999998E-2</v>
      </c>
      <c r="K25" s="15">
        <v>4.7E-2</v>
      </c>
      <c r="L25" s="15">
        <v>0.05</v>
      </c>
      <c r="M25" s="26">
        <v>5.2999999999999999E-2</v>
      </c>
      <c r="P25" t="str">
        <f>_xlfn.CONCAT("[",F25,", ",G25,", ",H25,", ",I25,", ",J25,", ",K25,", ",L25,", ",M25,"]")</f>
        <v>[0.034, 0.038, 0.04, 0.043, 0.045, 0.047, 0.05, 0.053]</v>
      </c>
    </row>
    <row r="26" spans="1:40" x14ac:dyDescent="0.25">
      <c r="A26" s="4"/>
      <c r="B26" s="5"/>
      <c r="C26" s="12"/>
      <c r="D26" s="16"/>
      <c r="E26" s="23" t="s">
        <v>2</v>
      </c>
      <c r="F26" s="72">
        <v>0</v>
      </c>
      <c r="G26" s="72"/>
      <c r="H26" s="72"/>
      <c r="I26" s="72"/>
      <c r="J26" s="72"/>
      <c r="K26" s="72"/>
      <c r="L26" s="72"/>
      <c r="M26" s="73"/>
      <c r="P26">
        <f>F26</f>
        <v>0</v>
      </c>
      <c r="V26" t="s">
        <v>48</v>
      </c>
      <c r="X26">
        <f xml:space="preserve"> 2.543 - 1.49/X2</f>
        <v>1.0530000000000002</v>
      </c>
      <c r="Y26">
        <f t="shared" ref="Y26:AE26" si="27" xml:space="preserve"> 2.543 - 1.49/Y2</f>
        <v>1.1884545454545457</v>
      </c>
      <c r="Z26">
        <f t="shared" si="27"/>
        <v>1.3013333333333335</v>
      </c>
      <c r="AA26">
        <f t="shared" si="27"/>
        <v>1.3968461538461541</v>
      </c>
      <c r="AB26">
        <f t="shared" si="27"/>
        <v>1.4787142857142859</v>
      </c>
      <c r="AC26">
        <f t="shared" si="27"/>
        <v>1.549666666666667</v>
      </c>
      <c r="AD26">
        <f t="shared" si="27"/>
        <v>1.6915714285714287</v>
      </c>
      <c r="AE26">
        <f t="shared" si="27"/>
        <v>1.798</v>
      </c>
    </row>
    <row r="27" spans="1:40" x14ac:dyDescent="0.25">
      <c r="A27" s="4"/>
      <c r="B27" s="5"/>
      <c r="C27" s="12"/>
      <c r="D27" s="16"/>
      <c r="E27" s="23" t="s">
        <v>3</v>
      </c>
      <c r="F27" s="72">
        <v>3.4000000000000002E-2</v>
      </c>
      <c r="G27" s="72"/>
      <c r="H27" s="72"/>
      <c r="I27" s="72"/>
      <c r="J27" s="72"/>
      <c r="K27" s="72"/>
      <c r="L27" s="72"/>
      <c r="M27" s="73"/>
      <c r="P27">
        <f>F27</f>
        <v>3.4000000000000002E-2</v>
      </c>
      <c r="X27" s="44">
        <f>X26/X23-1</f>
        <v>2.097145531118394E-2</v>
      </c>
      <c r="Y27" s="44">
        <f t="shared" ref="Y27:AE27" si="28">Y26/Y23-1</f>
        <v>3.8637660749361036E-3</v>
      </c>
      <c r="Z27" s="44">
        <f t="shared" si="28"/>
        <v>7.6093672147485858E-3</v>
      </c>
      <c r="AA27" s="44">
        <f t="shared" si="28"/>
        <v>-1.6332422320692874E-3</v>
      </c>
      <c r="AB27" s="44">
        <f t="shared" si="28"/>
        <v>2.255806346090905E-3</v>
      </c>
      <c r="AC27" s="44">
        <f t="shared" si="28"/>
        <v>-1.2723691031619744E-3</v>
      </c>
      <c r="AD27" s="44">
        <f t="shared" si="28"/>
        <v>5.5266914073648366E-4</v>
      </c>
      <c r="AE27" s="44">
        <f t="shared" si="28"/>
        <v>-1.4600107353746061E-4</v>
      </c>
    </row>
    <row r="28" spans="1:40" ht="15.75" thickBot="1" x14ac:dyDescent="0.3">
      <c r="A28" s="4"/>
      <c r="B28" s="5"/>
      <c r="C28" s="12"/>
      <c r="D28" s="16"/>
      <c r="E28" s="83"/>
      <c r="F28" s="84"/>
      <c r="G28" s="84"/>
      <c r="H28" s="84"/>
      <c r="I28" s="84"/>
      <c r="J28" s="84"/>
      <c r="K28" s="84"/>
      <c r="L28" s="84"/>
      <c r="M28" s="85"/>
    </row>
    <row r="29" spans="1:40" x14ac:dyDescent="0.25">
      <c r="A29" s="4"/>
      <c r="B29" s="5"/>
      <c r="C29" s="12"/>
      <c r="D29" s="12"/>
      <c r="E29" s="20" t="s">
        <v>0</v>
      </c>
      <c r="F29" s="86">
        <v>0</v>
      </c>
      <c r="G29" s="86"/>
      <c r="H29" s="86"/>
      <c r="I29" s="86"/>
      <c r="J29" s="86"/>
      <c r="K29" s="86"/>
      <c r="L29" s="86"/>
      <c r="M29" s="87"/>
      <c r="P29">
        <f>F29</f>
        <v>0</v>
      </c>
      <c r="X29" s="45"/>
      <c r="Y29" s="45"/>
      <c r="Z29" s="45"/>
      <c r="AA29" s="45"/>
      <c r="AB29" s="45"/>
      <c r="AC29" s="45"/>
      <c r="AD29" s="45"/>
      <c r="AE29" s="45"/>
    </row>
    <row r="30" spans="1:40" x14ac:dyDescent="0.25">
      <c r="A30" s="4"/>
      <c r="B30" s="5"/>
      <c r="C30" s="12"/>
      <c r="D30" s="12"/>
      <c r="E30" s="15" t="s">
        <v>1</v>
      </c>
      <c r="F30" s="15">
        <v>3.4000000000000002E-2</v>
      </c>
      <c r="G30" s="15">
        <v>4.5999999999999999E-2</v>
      </c>
      <c r="H30" s="15">
        <v>5.6000000000000001E-2</v>
      </c>
      <c r="I30" s="15">
        <v>6.5000000000000002E-2</v>
      </c>
      <c r="J30" s="15">
        <v>7.1999999999999995E-2</v>
      </c>
      <c r="K30" s="15">
        <v>7.8E-2</v>
      </c>
      <c r="L30" s="15">
        <v>9.0999999999999998E-2</v>
      </c>
      <c r="M30" s="26">
        <v>0.1</v>
      </c>
      <c r="P30" t="str">
        <f>_xlfn.CONCAT("[",F30,", ",G30,", ",H30,", ",I30,", ",J30,", ",K30,", ",L30,", ",M30,"]")</f>
        <v>[0.034, 0.046, 0.056, 0.065, 0.072, 0.078, 0.091, 0.1]</v>
      </c>
      <c r="V30" t="s">
        <v>48</v>
      </c>
      <c r="X30" s="45">
        <f t="shared" ref="X30:AE30" si="29">F14/$F$16</f>
        <v>1.0540540540540542</v>
      </c>
      <c r="Y30" s="45">
        <f t="shared" si="29"/>
        <v>1.3243243243243243</v>
      </c>
      <c r="Z30" s="45">
        <f t="shared" si="29"/>
        <v>1.5135135135135136</v>
      </c>
      <c r="AA30" s="45">
        <f t="shared" si="29"/>
        <v>1.6756756756756757</v>
      </c>
      <c r="AB30" s="45">
        <f t="shared" si="29"/>
        <v>1.8378378378378382</v>
      </c>
      <c r="AC30" s="45">
        <f t="shared" si="29"/>
        <v>1.972972972972973</v>
      </c>
      <c r="AD30" s="45">
        <f t="shared" si="29"/>
        <v>2.2162162162162162</v>
      </c>
      <c r="AE30" s="45">
        <f t="shared" si="29"/>
        <v>2.4054054054054053</v>
      </c>
    </row>
    <row r="31" spans="1:40" x14ac:dyDescent="0.25">
      <c r="A31" s="4"/>
      <c r="B31" s="5"/>
      <c r="C31" s="12"/>
      <c r="D31" s="12"/>
      <c r="E31" s="15" t="s">
        <v>2</v>
      </c>
      <c r="F31" s="76">
        <v>-4.4999999999999998E-2</v>
      </c>
      <c r="G31" s="76"/>
      <c r="H31" s="76"/>
      <c r="I31" s="76"/>
      <c r="J31" s="76"/>
      <c r="K31" s="76"/>
      <c r="L31" s="76"/>
      <c r="M31" s="77"/>
      <c r="P31">
        <f>F31</f>
        <v>-4.4999999999999998E-2</v>
      </c>
      <c r="X31" s="45">
        <f t="shared" ref="X31:AE31" si="30">F15/$F$17</f>
        <v>1.0714285714285714</v>
      </c>
      <c r="Y31" s="45">
        <f t="shared" si="30"/>
        <v>1.2857142857142856</v>
      </c>
      <c r="Z31" s="45">
        <f t="shared" si="30"/>
        <v>1.5</v>
      </c>
      <c r="AA31" s="45">
        <f t="shared" si="30"/>
        <v>1.6785714285714286</v>
      </c>
      <c r="AB31" s="45">
        <f t="shared" si="30"/>
        <v>1.8214285714285712</v>
      </c>
      <c r="AC31" s="45">
        <f t="shared" si="30"/>
        <v>1.9642857142857142</v>
      </c>
      <c r="AD31" s="45">
        <f t="shared" si="30"/>
        <v>2.2142857142857144</v>
      </c>
      <c r="AE31" s="45">
        <f t="shared" si="30"/>
        <v>2.3928571428571428</v>
      </c>
    </row>
    <row r="32" spans="1:40" x14ac:dyDescent="0.25">
      <c r="A32" s="4"/>
      <c r="B32" s="5"/>
      <c r="C32" s="12"/>
      <c r="D32" s="12"/>
      <c r="E32" s="15" t="s">
        <v>3</v>
      </c>
      <c r="F32" s="70">
        <v>3.4000000000000002E-2</v>
      </c>
      <c r="G32" s="70"/>
      <c r="H32" s="70"/>
      <c r="I32" s="70"/>
      <c r="J32" s="70"/>
      <c r="K32" s="70"/>
      <c r="L32" s="70"/>
      <c r="M32" s="71"/>
      <c r="P32">
        <f>F32</f>
        <v>3.4000000000000002E-2</v>
      </c>
      <c r="X32" s="46">
        <f>AVERAGE(X30:X31)</f>
        <v>1.0627413127413128</v>
      </c>
      <c r="Y32" s="46">
        <f t="shared" ref="Y32" si="31">AVERAGE(Y30:Y31)</f>
        <v>1.3050193050193051</v>
      </c>
      <c r="Z32" s="46">
        <f t="shared" ref="Z32" si="32">AVERAGE(Z30:Z31)</f>
        <v>1.5067567567567568</v>
      </c>
      <c r="AA32" s="46">
        <f t="shared" ref="AA32" si="33">AVERAGE(AA30:AA31)</f>
        <v>1.6771235521235521</v>
      </c>
      <c r="AB32" s="46">
        <f t="shared" ref="AB32" si="34">AVERAGE(AB30:AB31)</f>
        <v>1.8296332046332047</v>
      </c>
      <c r="AC32" s="46">
        <f t="shared" ref="AC32" si="35">AVERAGE(AC30:AC31)</f>
        <v>1.9686293436293436</v>
      </c>
      <c r="AD32" s="46">
        <f t="shared" ref="AD32" si="36">AVERAGE(AD30:AD31)</f>
        <v>2.2152509652509655</v>
      </c>
      <c r="AE32" s="46">
        <f t="shared" ref="AE32" si="37">AVERAGE(AE30:AE31)</f>
        <v>2.3991312741312738</v>
      </c>
    </row>
    <row r="33" spans="1:34" ht="15.75" thickBot="1" x14ac:dyDescent="0.3">
      <c r="A33" s="4"/>
      <c r="B33" s="5"/>
      <c r="C33" s="12"/>
      <c r="D33" s="12"/>
      <c r="E33" s="90"/>
      <c r="F33" s="91"/>
      <c r="G33" s="91"/>
      <c r="H33" s="91"/>
      <c r="I33" s="91"/>
      <c r="J33" s="91"/>
      <c r="K33" s="91"/>
      <c r="L33" s="91"/>
      <c r="M33" s="92"/>
      <c r="X33" s="8">
        <f>X32*X$2</f>
        <v>1.0627413127413128</v>
      </c>
      <c r="Y33" s="8">
        <f t="shared" ref="Y33" si="38">Y32*Y$2</f>
        <v>1.4355212355212357</v>
      </c>
      <c r="Z33" s="8">
        <f t="shared" ref="Z33" si="39">Z32*Z$2</f>
        <v>1.8081081081081081</v>
      </c>
      <c r="AA33" s="8">
        <f t="shared" ref="AA33" si="40">AA32*AA$2</f>
        <v>2.1802606177606179</v>
      </c>
      <c r="AB33" s="8">
        <f t="shared" ref="AB33" si="41">AB32*AB$2</f>
        <v>2.5614864864864866</v>
      </c>
      <c r="AC33" s="8">
        <f t="shared" ref="AC33" si="42">AC32*AC$2</f>
        <v>2.9529440154440154</v>
      </c>
      <c r="AD33" s="8">
        <f t="shared" ref="AD33" si="43">AD32*AD$2</f>
        <v>3.8766891891891895</v>
      </c>
      <c r="AE33" s="8">
        <f t="shared" ref="AE33" si="44">AE32*AE$2</f>
        <v>4.7982625482625476</v>
      </c>
    </row>
    <row r="34" spans="1:34" x14ac:dyDescent="0.25">
      <c r="A34" s="4"/>
      <c r="B34" s="5"/>
      <c r="C34" s="12"/>
      <c r="D34" s="16"/>
      <c r="E34" s="34" t="s">
        <v>0</v>
      </c>
      <c r="F34" s="31">
        <v>-0.05</v>
      </c>
      <c r="G34" s="29">
        <v>-6.5000000000000002E-2</v>
      </c>
      <c r="H34" s="29">
        <v>-7.0999999999999994E-2</v>
      </c>
      <c r="I34" s="29">
        <v>-7.5999999999999998E-2</v>
      </c>
      <c r="J34" s="29">
        <v>-8.1000000000000003E-2</v>
      </c>
      <c r="K34" s="29">
        <v>-8.4000000000000005E-2</v>
      </c>
      <c r="L34" s="29">
        <v>-9.1999999999999998E-2</v>
      </c>
      <c r="M34" s="30">
        <v>-9.8000000000000004E-2</v>
      </c>
      <c r="P34" t="str">
        <f>_xlfn.CONCAT("[",F34,", ",G34,", ",H34,", ",I34,", ",J34,", ",K34,", ",L34,", ",M34,"]")</f>
        <v>[-0.05, -0.065, -0.071, -0.076, -0.081, -0.084, -0.092, -0.098]</v>
      </c>
      <c r="Y34" s="45"/>
      <c r="Z34" s="45"/>
      <c r="AA34" s="45"/>
      <c r="AB34" s="45"/>
      <c r="AC34" s="45"/>
      <c r="AD34" s="45"/>
      <c r="AE34" s="45"/>
    </row>
    <row r="35" spans="1:34" x14ac:dyDescent="0.25">
      <c r="A35" s="4"/>
      <c r="B35" s="5"/>
      <c r="C35" s="12"/>
      <c r="D35" s="16"/>
      <c r="E35" s="35" t="s">
        <v>1</v>
      </c>
      <c r="F35" s="14">
        <v>4.2999999999999997E-2</v>
      </c>
      <c r="G35" s="15">
        <v>4.8000000000000001E-2</v>
      </c>
      <c r="H35" s="15">
        <v>5.2999999999999999E-2</v>
      </c>
      <c r="I35" s="15">
        <v>5.7000000000000002E-2</v>
      </c>
      <c r="J35" s="15">
        <v>0.06</v>
      </c>
      <c r="K35" s="15">
        <v>6.3E-2</v>
      </c>
      <c r="L35" s="15">
        <v>6.9000000000000006E-2</v>
      </c>
      <c r="M35" s="26">
        <v>7.3999999999999996E-2</v>
      </c>
      <c r="P35" t="str">
        <f>_xlfn.CONCAT("[",F35,", ",G35,", ",H35,", ",I35,", ",J35,", ",K35,", ",L35,", ",M35,"]")</f>
        <v>[0.043, 0.048, 0.053, 0.057, 0.06, 0.063, 0.069, 0.074]</v>
      </c>
      <c r="X35" s="45">
        <f>3.745 - 2.681/X2</f>
        <v>1.0640000000000001</v>
      </c>
      <c r="Y35" s="45">
        <f t="shared" ref="Y35:AE35" si="45">3.745 - 2.681/Y2</f>
        <v>1.3077272727272731</v>
      </c>
      <c r="Z35" s="45">
        <f t="shared" si="45"/>
        <v>1.5108333333333333</v>
      </c>
      <c r="AA35" s="45">
        <f t="shared" si="45"/>
        <v>1.6826923076923079</v>
      </c>
      <c r="AB35" s="45">
        <f t="shared" si="45"/>
        <v>1.8299999999999998</v>
      </c>
      <c r="AC35" s="45">
        <f t="shared" si="45"/>
        <v>1.9576666666666667</v>
      </c>
      <c r="AD35" s="45">
        <f t="shared" si="45"/>
        <v>2.2130000000000001</v>
      </c>
      <c r="AE35" s="45">
        <f t="shared" si="45"/>
        <v>2.4045000000000001</v>
      </c>
    </row>
    <row r="36" spans="1:34" x14ac:dyDescent="0.25">
      <c r="A36" s="4"/>
      <c r="B36" s="5"/>
      <c r="C36" s="12"/>
      <c r="D36" s="16"/>
      <c r="E36" s="23" t="s">
        <v>2</v>
      </c>
      <c r="F36" s="72">
        <v>0</v>
      </c>
      <c r="G36" s="72"/>
      <c r="H36" s="72"/>
      <c r="I36" s="72"/>
      <c r="J36" s="72"/>
      <c r="K36" s="72"/>
      <c r="L36" s="72"/>
      <c r="M36" s="73"/>
      <c r="P36">
        <f>F36</f>
        <v>0</v>
      </c>
      <c r="X36" s="44">
        <f>X35/X32-1</f>
        <v>1.1843778383286985E-3</v>
      </c>
      <c r="Y36" s="44">
        <f t="shared" ref="Y36:AE36" si="46">Y35/Y32-1</f>
        <v>2.0750403442713061E-3</v>
      </c>
      <c r="Z36" s="44">
        <f t="shared" si="46"/>
        <v>2.7055306427503645E-3</v>
      </c>
      <c r="AA36" s="44">
        <f t="shared" si="46"/>
        <v>3.320420586607753E-3</v>
      </c>
      <c r="AB36" s="44">
        <f t="shared" si="46"/>
        <v>2.0047480875740042E-4</v>
      </c>
      <c r="AC36" s="44">
        <f t="shared" si="46"/>
        <v>-5.5686851352455546E-3</v>
      </c>
      <c r="AD36" s="44">
        <f t="shared" si="46"/>
        <v>-1.0161220043574115E-3</v>
      </c>
      <c r="AE36" s="44">
        <f t="shared" si="46"/>
        <v>2.2377791188896712E-3</v>
      </c>
    </row>
    <row r="37" spans="1:34" x14ac:dyDescent="0.25">
      <c r="A37" s="4"/>
      <c r="B37" s="5"/>
      <c r="C37" s="12"/>
      <c r="D37" s="16"/>
      <c r="E37" s="35" t="s">
        <v>3</v>
      </c>
      <c r="F37" s="70">
        <v>4.3999999999999997E-2</v>
      </c>
      <c r="G37" s="70"/>
      <c r="H37" s="70"/>
      <c r="I37" s="70"/>
      <c r="J37" s="70"/>
      <c r="K37" s="70"/>
      <c r="L37" s="70"/>
      <c r="M37" s="71"/>
      <c r="P37">
        <f>F37</f>
        <v>4.3999999999999997E-2</v>
      </c>
    </row>
    <row r="38" spans="1:34" ht="15.75" thickBot="1" x14ac:dyDescent="0.3">
      <c r="A38" s="4"/>
      <c r="B38" s="5"/>
      <c r="C38" s="12"/>
      <c r="D38" s="16"/>
      <c r="E38" s="95"/>
      <c r="F38" s="96"/>
      <c r="G38" s="96"/>
      <c r="H38" s="96"/>
      <c r="I38" s="96"/>
      <c r="J38" s="96"/>
      <c r="K38" s="96"/>
      <c r="L38" s="96"/>
      <c r="M38" s="97"/>
    </row>
    <row r="39" spans="1:34" x14ac:dyDescent="0.25">
      <c r="A39" s="4"/>
      <c r="B39" s="5"/>
      <c r="C39" s="12"/>
      <c r="D39" s="12"/>
      <c r="E39" s="32" t="s">
        <v>0</v>
      </c>
      <c r="F39" s="88">
        <v>0</v>
      </c>
      <c r="G39" s="88"/>
      <c r="H39" s="88"/>
      <c r="I39" s="88"/>
      <c r="J39" s="88"/>
      <c r="K39" s="88"/>
      <c r="L39" s="88"/>
      <c r="M39" s="89"/>
      <c r="P39">
        <f>F39</f>
        <v>0</v>
      </c>
    </row>
    <row r="40" spans="1:34" x14ac:dyDescent="0.25">
      <c r="A40" s="4"/>
      <c r="B40" s="5"/>
      <c r="C40" s="12"/>
      <c r="D40" s="12"/>
      <c r="E40" s="15" t="s">
        <v>1</v>
      </c>
      <c r="F40" s="14">
        <v>4.2000000000000003E-2</v>
      </c>
      <c r="G40" s="15">
        <v>5.3999999999999999E-2</v>
      </c>
      <c r="H40" s="15">
        <v>6.3E-2</v>
      </c>
      <c r="I40" s="15">
        <v>7.0999999999999994E-2</v>
      </c>
      <c r="J40" s="15">
        <v>7.8E-2</v>
      </c>
      <c r="K40" s="15">
        <v>8.4000000000000005E-2</v>
      </c>
      <c r="L40" s="15">
        <v>9.6000000000000002E-2</v>
      </c>
      <c r="M40" s="26">
        <v>0.105</v>
      </c>
      <c r="P40" t="str">
        <f>_xlfn.CONCAT("[",F40,", ",G40,", ",H40,", ",I40,", ",J40,", ",K40,", ",L40,", ",M40,"]")</f>
        <v>[0.042, 0.054, 0.063, 0.071, 0.078, 0.084, 0.096, 0.105]</v>
      </c>
    </row>
    <row r="41" spans="1:34" x14ac:dyDescent="0.25">
      <c r="A41" s="4"/>
      <c r="B41" s="5"/>
      <c r="C41" s="12"/>
      <c r="D41" s="12"/>
      <c r="E41" s="15" t="s">
        <v>2</v>
      </c>
      <c r="F41" s="70">
        <v>-5.8000000000000003E-2</v>
      </c>
      <c r="G41" s="70"/>
      <c r="H41" s="70"/>
      <c r="I41" s="70"/>
      <c r="J41" s="70"/>
      <c r="K41" s="70"/>
      <c r="L41" s="70"/>
      <c r="M41" s="71"/>
      <c r="P41">
        <f>F41</f>
        <v>-5.8000000000000003E-2</v>
      </c>
    </row>
    <row r="42" spans="1:34" x14ac:dyDescent="0.25">
      <c r="A42" s="4"/>
      <c r="B42" s="5"/>
      <c r="C42" s="12"/>
      <c r="D42" s="12"/>
      <c r="E42" s="15" t="s">
        <v>3</v>
      </c>
      <c r="F42" s="70">
        <v>4.3999999999999997E-2</v>
      </c>
      <c r="G42" s="70"/>
      <c r="H42" s="70"/>
      <c r="I42" s="70"/>
      <c r="J42" s="70"/>
      <c r="K42" s="70"/>
      <c r="L42" s="70"/>
      <c r="M42" s="71"/>
      <c r="P42">
        <f>F42</f>
        <v>4.3999999999999997E-2</v>
      </c>
    </row>
    <row r="43" spans="1:34" ht="15.75" thickBot="1" x14ac:dyDescent="0.3">
      <c r="A43" s="4"/>
      <c r="B43" s="5"/>
      <c r="C43" s="12"/>
      <c r="D43" s="12"/>
      <c r="E43" s="98"/>
      <c r="F43" s="99"/>
      <c r="G43" s="99"/>
      <c r="H43" s="99"/>
      <c r="I43" s="99"/>
      <c r="J43" s="99"/>
      <c r="K43" s="99"/>
      <c r="L43" s="99"/>
      <c r="M43" s="100"/>
    </row>
    <row r="44" spans="1:34" x14ac:dyDescent="0.25">
      <c r="A44" s="4"/>
      <c r="B44" s="5"/>
      <c r="C44" s="12"/>
      <c r="D44" s="16"/>
      <c r="E44" s="21" t="s">
        <v>0</v>
      </c>
      <c r="F44" s="93">
        <v>0</v>
      </c>
      <c r="G44" s="93"/>
      <c r="H44" s="93"/>
      <c r="I44" s="93"/>
      <c r="J44" s="93"/>
      <c r="K44" s="93"/>
      <c r="L44" s="93"/>
      <c r="M44" s="94"/>
      <c r="P44">
        <f>F44</f>
        <v>0</v>
      </c>
    </row>
    <row r="45" spans="1:34" x14ac:dyDescent="0.25">
      <c r="A45" s="4"/>
      <c r="B45" s="5"/>
      <c r="C45" s="12"/>
      <c r="D45" s="16"/>
      <c r="E45" s="23" t="s">
        <v>1</v>
      </c>
      <c r="F45" s="13">
        <v>5.5E-2</v>
      </c>
      <c r="G45" s="12">
        <v>6.5000000000000002E-2</v>
      </c>
      <c r="H45" s="12">
        <v>7.3999999999999996E-2</v>
      </c>
      <c r="I45" s="12">
        <v>8.1000000000000003E-2</v>
      </c>
      <c r="J45" s="12">
        <v>8.6999999999999994E-2</v>
      </c>
      <c r="K45" s="12">
        <v>9.1999999999999998E-2</v>
      </c>
      <c r="L45" s="12">
        <v>0.10299999999999999</v>
      </c>
      <c r="M45" s="24">
        <v>0.111</v>
      </c>
      <c r="P45" t="str">
        <f>_xlfn.CONCAT("[",F45,", ",G45,", ",H45,", ",I45,", ",J45,", ",K45,", ",L45,", ",M45,"]")</f>
        <v>[0.055, 0.065, 0.074, 0.081, 0.087, 0.092, 0.103, 0.111]</v>
      </c>
      <c r="Y45" s="8">
        <f t="shared" ref="Y45:AF45" si="47">F4/F5</f>
        <v>-1.2916666666666667</v>
      </c>
      <c r="Z45" s="8">
        <f t="shared" si="47"/>
        <v>-1.3214285714285714</v>
      </c>
      <c r="AA45" s="8">
        <f t="shared" si="47"/>
        <v>-1.3125</v>
      </c>
      <c r="AB45" s="8">
        <f t="shared" si="47"/>
        <v>-1.3142857142857141</v>
      </c>
      <c r="AC45" s="8">
        <f t="shared" si="47"/>
        <v>-1.3513513513513515</v>
      </c>
      <c r="AD45" s="8">
        <f t="shared" si="47"/>
        <v>-1.325</v>
      </c>
      <c r="AE45" s="8">
        <f t="shared" si="47"/>
        <v>-1.3409090909090908</v>
      </c>
      <c r="AF45" s="8">
        <f t="shared" si="47"/>
        <v>-1.3125</v>
      </c>
    </row>
    <row r="46" spans="1:34" x14ac:dyDescent="0.25">
      <c r="A46" s="4"/>
      <c r="B46" s="5"/>
      <c r="C46" s="12"/>
      <c r="D46" s="16"/>
      <c r="E46" s="23" t="s">
        <v>2</v>
      </c>
      <c r="F46" s="72">
        <v>0</v>
      </c>
      <c r="G46" s="72"/>
      <c r="H46" s="72"/>
      <c r="I46" s="72"/>
      <c r="J46" s="72"/>
      <c r="K46" s="72"/>
      <c r="L46" s="72"/>
      <c r="M46" s="73"/>
      <c r="P46">
        <f>F46</f>
        <v>0</v>
      </c>
      <c r="Y46" s="8">
        <f t="shared" ref="Y46:AF46" si="48">F9/F10</f>
        <v>-1.3103448275862069</v>
      </c>
      <c r="Z46" s="8">
        <f t="shared" si="48"/>
        <v>-1.3333333333333333</v>
      </c>
      <c r="AA46" s="8">
        <f t="shared" si="48"/>
        <v>-1.3333333333333335</v>
      </c>
      <c r="AB46" s="8">
        <f t="shared" si="48"/>
        <v>-1.3333333333333333</v>
      </c>
      <c r="AC46" s="8">
        <f t="shared" si="48"/>
        <v>-1.3414634146341462</v>
      </c>
      <c r="AD46" s="8">
        <f t="shared" si="48"/>
        <v>-1.3488372093023258</v>
      </c>
      <c r="AE46" s="8">
        <f t="shared" si="48"/>
        <v>-1.3404255319148937</v>
      </c>
      <c r="AF46" s="8">
        <f t="shared" si="48"/>
        <v>-1.34</v>
      </c>
    </row>
    <row r="47" spans="1:34" x14ac:dyDescent="0.25">
      <c r="A47" s="4"/>
      <c r="B47" s="5"/>
      <c r="C47" s="12"/>
      <c r="D47" s="16"/>
      <c r="E47" s="23" t="s">
        <v>3</v>
      </c>
      <c r="F47" s="72">
        <v>5.6000000000000001E-2</v>
      </c>
      <c r="G47" s="72"/>
      <c r="H47" s="72"/>
      <c r="I47" s="72"/>
      <c r="J47" s="72"/>
      <c r="K47" s="72"/>
      <c r="L47" s="72"/>
      <c r="M47" s="73">
        <v>5.6000000000000001E-2</v>
      </c>
      <c r="P47">
        <f>F47</f>
        <v>5.6000000000000001E-2</v>
      </c>
      <c r="Y47" s="8">
        <f t="shared" ref="Y47:AF47" si="49">F14/F15</f>
        <v>-1.3</v>
      </c>
      <c r="Z47" s="8">
        <f t="shared" si="49"/>
        <v>-1.3611111111111112</v>
      </c>
      <c r="AA47" s="8">
        <f t="shared" si="49"/>
        <v>-1.3333333333333333</v>
      </c>
      <c r="AB47" s="8">
        <f t="shared" si="49"/>
        <v>-1.3191489361702127</v>
      </c>
      <c r="AC47" s="8">
        <f t="shared" si="49"/>
        <v>-1.3333333333333335</v>
      </c>
      <c r="AD47" s="8">
        <f t="shared" si="49"/>
        <v>-1.3272727272727272</v>
      </c>
      <c r="AE47" s="8">
        <f t="shared" si="49"/>
        <v>-1.3225806451612905</v>
      </c>
      <c r="AF47" s="8">
        <f t="shared" si="49"/>
        <v>-1.3283582089552237</v>
      </c>
    </row>
    <row r="48" spans="1:34" ht="15.75" thickBot="1" x14ac:dyDescent="0.3">
      <c r="A48" s="6"/>
      <c r="B48" s="7"/>
      <c r="C48" s="27"/>
      <c r="D48" s="28"/>
      <c r="E48" s="83"/>
      <c r="F48" s="84"/>
      <c r="G48" s="84"/>
      <c r="H48" s="84"/>
      <c r="I48" s="84"/>
      <c r="J48" s="84"/>
      <c r="K48" s="84"/>
      <c r="L48" s="84"/>
      <c r="M48" s="85"/>
      <c r="Y48" s="8">
        <f t="shared" ref="Y48:AF48" si="50">F19/F20</f>
        <v>-1.3055555555555556</v>
      </c>
      <c r="Z48" s="8">
        <f t="shared" si="50"/>
        <v>-1.3333333333333333</v>
      </c>
      <c r="AA48" s="8">
        <f t="shared" si="50"/>
        <v>-1.3404255319148937</v>
      </c>
      <c r="AB48" s="8">
        <f t="shared" si="50"/>
        <v>-1.3529411764705885</v>
      </c>
      <c r="AC48" s="8">
        <f t="shared" si="50"/>
        <v>-1.3454545454545455</v>
      </c>
      <c r="AD48" s="8">
        <f t="shared" si="50"/>
        <v>-1.3220338983050848</v>
      </c>
      <c r="AE48" s="8">
        <f t="shared" si="50"/>
        <v>-1.3384615384615384</v>
      </c>
      <c r="AF48" s="8">
        <f t="shared" si="50"/>
        <v>-1.3285714285714285</v>
      </c>
      <c r="AH48" s="11">
        <f>AVERAGE(Y45:AF50)</f>
        <v>-1.3277308550759654</v>
      </c>
    </row>
    <row r="49" spans="1:32" x14ac:dyDescent="0.25">
      <c r="Y49" s="8">
        <f t="shared" ref="Y49:AF49" si="51">F24/F25</f>
        <v>-1.3529411764705881</v>
      </c>
      <c r="Z49" s="8">
        <f t="shared" si="51"/>
        <v>-1.3157894736842106</v>
      </c>
      <c r="AA49" s="8">
        <f t="shared" si="51"/>
        <v>-1.3499999999999999</v>
      </c>
      <c r="AB49" s="8">
        <f t="shared" si="51"/>
        <v>-1.3255813953488373</v>
      </c>
      <c r="AC49" s="8">
        <f t="shared" si="51"/>
        <v>-1.3333333333333333</v>
      </c>
      <c r="AD49" s="8">
        <f t="shared" si="51"/>
        <v>-1.3191489361702127</v>
      </c>
      <c r="AE49" s="8">
        <f t="shared" si="51"/>
        <v>-1.34</v>
      </c>
      <c r="AF49" s="8">
        <f t="shared" si="51"/>
        <v>-1.3207547169811322</v>
      </c>
    </row>
    <row r="50" spans="1:32" ht="18" x14ac:dyDescent="0.35">
      <c r="A50" t="s">
        <v>6</v>
      </c>
      <c r="Y50" s="8">
        <f t="shared" ref="Y50:AF50" si="52">F34/F35</f>
        <v>-1.1627906976744187</v>
      </c>
      <c r="Z50" s="8">
        <f t="shared" si="52"/>
        <v>-1.3541666666666667</v>
      </c>
      <c r="AA50" s="8">
        <f t="shared" si="52"/>
        <v>-1.3396226415094339</v>
      </c>
      <c r="AB50" s="8">
        <f t="shared" si="52"/>
        <v>-1.3333333333333333</v>
      </c>
      <c r="AC50" s="8">
        <f t="shared" si="52"/>
        <v>-1.35</v>
      </c>
      <c r="AD50" s="8">
        <f t="shared" si="52"/>
        <v>-1.3333333333333335</v>
      </c>
      <c r="AE50" s="8">
        <f t="shared" si="52"/>
        <v>-1.3333333333333333</v>
      </c>
      <c r="AF50" s="8">
        <f t="shared" si="52"/>
        <v>-1.3243243243243243</v>
      </c>
    </row>
    <row r="51" spans="1:32" x14ac:dyDescent="0.25">
      <c r="A51" t="s">
        <v>7</v>
      </c>
    </row>
    <row r="52" spans="1:32" x14ac:dyDescent="0.25">
      <c r="A52" s="36" t="s">
        <v>8</v>
      </c>
      <c r="Y52" s="8">
        <f>F6/F7</f>
        <v>-1.3333333333333333</v>
      </c>
    </row>
    <row r="53" spans="1:32" x14ac:dyDescent="0.25">
      <c r="A53" s="36" t="s">
        <v>9</v>
      </c>
      <c r="Y53" s="8">
        <f>F11/F12</f>
        <v>-1.3214285714285714</v>
      </c>
    </row>
    <row r="54" spans="1:32" x14ac:dyDescent="0.25">
      <c r="Y54" s="8">
        <f>F21/F22</f>
        <v>-1.3235294117647058</v>
      </c>
    </row>
    <row r="55" spans="1:32" x14ac:dyDescent="0.25">
      <c r="Y55" s="8">
        <f>F31/F32</f>
        <v>-1.3235294117647058</v>
      </c>
    </row>
    <row r="56" spans="1:32" x14ac:dyDescent="0.25">
      <c r="F56" s="39">
        <f>F3</f>
        <v>1</v>
      </c>
      <c r="G56" s="39">
        <f t="shared" ref="G56:M56" si="53">G3</f>
        <v>1.1000000000000001</v>
      </c>
      <c r="H56" s="39">
        <f t="shared" si="53"/>
        <v>1.2</v>
      </c>
      <c r="I56" s="39">
        <f t="shared" si="53"/>
        <v>1.3</v>
      </c>
      <c r="J56" s="39">
        <f t="shared" si="53"/>
        <v>1.4</v>
      </c>
      <c r="K56" s="39">
        <f t="shared" si="53"/>
        <v>1.5</v>
      </c>
      <c r="L56" s="39">
        <f t="shared" si="53"/>
        <v>1.75</v>
      </c>
      <c r="M56" s="39">
        <f t="shared" si="53"/>
        <v>2</v>
      </c>
      <c r="Y56" s="8">
        <f>F41/F42</f>
        <v>-1.3181818181818183</v>
      </c>
    </row>
    <row r="58" spans="1:32" x14ac:dyDescent="0.25">
      <c r="F58">
        <f>(F9/$F$11 + F10/$F$12) /2</f>
        <v>1.0313706563706564</v>
      </c>
      <c r="G58">
        <f t="shared" ref="G58:M58" si="54">(G9/$F$11 + G10/$F$12) /2</f>
        <v>1.1838803088803089</v>
      </c>
      <c r="H58">
        <f t="shared" si="54"/>
        <v>1.2915057915057915</v>
      </c>
      <c r="I58">
        <f t="shared" si="54"/>
        <v>1.3991312741312742</v>
      </c>
      <c r="J58">
        <f t="shared" si="54"/>
        <v>1.4753861003861006</v>
      </c>
      <c r="K58">
        <f t="shared" si="54"/>
        <v>1.5516409266409266</v>
      </c>
      <c r="L58">
        <f t="shared" si="54"/>
        <v>1.6906370656370657</v>
      </c>
      <c r="M58">
        <f t="shared" si="54"/>
        <v>1.7982625482625485</v>
      </c>
      <c r="Y58" s="11">
        <f>AVERAGE(Y52:Y56)</f>
        <v>-1.324000509294627</v>
      </c>
    </row>
    <row r="60" spans="1:32" x14ac:dyDescent="0.25">
      <c r="F60">
        <f>(F14/$F$16 + F15/$F$17) /2</f>
        <v>1.0627413127413128</v>
      </c>
      <c r="G60">
        <f t="shared" ref="G60:M60" si="55">(G14/$F$16 + G15/$F$17) /2</f>
        <v>1.3050193050193051</v>
      </c>
      <c r="H60">
        <f t="shared" si="55"/>
        <v>1.5067567567567568</v>
      </c>
      <c r="I60">
        <f t="shared" si="55"/>
        <v>1.6771235521235521</v>
      </c>
      <c r="J60">
        <f t="shared" si="55"/>
        <v>1.8296332046332047</v>
      </c>
      <c r="K60">
        <f t="shared" si="55"/>
        <v>1.9686293436293436</v>
      </c>
      <c r="L60">
        <f t="shared" si="55"/>
        <v>2.2152509652509655</v>
      </c>
      <c r="M60">
        <f t="shared" si="55"/>
        <v>2.3991312741312738</v>
      </c>
    </row>
    <row r="62" spans="1:32" x14ac:dyDescent="0.25">
      <c r="F62">
        <f t="shared" ref="F62:M62" si="56">F25/$F$27</f>
        <v>1</v>
      </c>
      <c r="G62">
        <f t="shared" si="56"/>
        <v>1.1176470588235292</v>
      </c>
      <c r="H62">
        <f t="shared" si="56"/>
        <v>1.1764705882352942</v>
      </c>
      <c r="I62">
        <f t="shared" si="56"/>
        <v>1.2647058823529409</v>
      </c>
      <c r="J62">
        <f t="shared" si="56"/>
        <v>1.3235294117647058</v>
      </c>
      <c r="K62">
        <f t="shared" si="56"/>
        <v>1.3823529411764706</v>
      </c>
      <c r="L62">
        <f t="shared" si="56"/>
        <v>1.4705882352941175</v>
      </c>
      <c r="M62">
        <f t="shared" si="56"/>
        <v>1.5588235294117645</v>
      </c>
    </row>
    <row r="64" spans="1:32" x14ac:dyDescent="0.25">
      <c r="F64">
        <f t="shared" ref="F64:M64" si="57">F30/$F$32</f>
        <v>1</v>
      </c>
      <c r="G64">
        <f t="shared" si="57"/>
        <v>1.3529411764705881</v>
      </c>
      <c r="H64">
        <f t="shared" si="57"/>
        <v>1.6470588235294117</v>
      </c>
      <c r="I64">
        <f t="shared" si="57"/>
        <v>1.9117647058823528</v>
      </c>
      <c r="J64">
        <f t="shared" si="57"/>
        <v>2.117647058823529</v>
      </c>
      <c r="K64">
        <f t="shared" si="57"/>
        <v>2.2941176470588234</v>
      </c>
      <c r="L64">
        <f t="shared" si="57"/>
        <v>2.6764705882352939</v>
      </c>
      <c r="M64">
        <f t="shared" si="57"/>
        <v>2.9411764705882351</v>
      </c>
    </row>
    <row r="66" spans="6:13" x14ac:dyDescent="0.25">
      <c r="F66">
        <f t="shared" ref="F66:M66" si="58">F35/$F$37</f>
        <v>0.97727272727272729</v>
      </c>
      <c r="G66">
        <f t="shared" si="58"/>
        <v>1.0909090909090911</v>
      </c>
      <c r="H66">
        <f t="shared" si="58"/>
        <v>1.2045454545454546</v>
      </c>
      <c r="I66">
        <f t="shared" si="58"/>
        <v>1.2954545454545456</v>
      </c>
      <c r="J66">
        <f t="shared" si="58"/>
        <v>1.3636363636363638</v>
      </c>
      <c r="K66">
        <f t="shared" si="58"/>
        <v>1.4318181818181819</v>
      </c>
      <c r="L66">
        <f t="shared" si="58"/>
        <v>1.5681818181818183</v>
      </c>
      <c r="M66">
        <f t="shared" si="58"/>
        <v>1.6818181818181819</v>
      </c>
    </row>
    <row r="68" spans="6:13" x14ac:dyDescent="0.25">
      <c r="F68">
        <f t="shared" ref="F68:M68" si="59">F40/$F$42</f>
        <v>0.9545454545454547</v>
      </c>
      <c r="G68">
        <f t="shared" si="59"/>
        <v>1.2272727272727273</v>
      </c>
      <c r="H68">
        <f t="shared" si="59"/>
        <v>1.4318181818181819</v>
      </c>
      <c r="I68">
        <f t="shared" si="59"/>
        <v>1.6136363636363635</v>
      </c>
      <c r="J68">
        <f t="shared" si="59"/>
        <v>1.7727272727272729</v>
      </c>
      <c r="K68">
        <f t="shared" si="59"/>
        <v>1.9090909090909094</v>
      </c>
      <c r="L68">
        <f t="shared" si="59"/>
        <v>2.1818181818181821</v>
      </c>
      <c r="M68">
        <f t="shared" si="59"/>
        <v>2.3863636363636362</v>
      </c>
    </row>
    <row r="73" spans="6:13" x14ac:dyDescent="0.25">
      <c r="F73">
        <f>((-F34+F35))/$F$37</f>
        <v>2.1136363636363638</v>
      </c>
      <c r="G73">
        <f t="shared" ref="G73:M73" si="60">((-G34+G35))/$F$37</f>
        <v>2.5681818181818183</v>
      </c>
      <c r="H73">
        <f t="shared" si="60"/>
        <v>2.8181818181818183</v>
      </c>
      <c r="I73">
        <f t="shared" si="60"/>
        <v>3.0227272727272729</v>
      </c>
      <c r="J73">
        <f t="shared" si="60"/>
        <v>3.204545454545455</v>
      </c>
      <c r="K73">
        <f t="shared" si="60"/>
        <v>3.3409090909090917</v>
      </c>
      <c r="L73">
        <f t="shared" si="60"/>
        <v>3.6590909090909096</v>
      </c>
      <c r="M73">
        <f t="shared" si="60"/>
        <v>3.9090909090909092</v>
      </c>
    </row>
    <row r="75" spans="6:13" x14ac:dyDescent="0.25">
      <c r="F75">
        <f>F40/((-$F$41+$F$42))</f>
        <v>0.41176470588235292</v>
      </c>
      <c r="G75">
        <f t="shared" ref="G75:M75" si="61">G40/((-$F$41+$F$42))</f>
        <v>0.52941176470588236</v>
      </c>
      <c r="H75">
        <f t="shared" si="61"/>
        <v>0.61764705882352933</v>
      </c>
      <c r="I75">
        <f t="shared" si="61"/>
        <v>0.69607843137254888</v>
      </c>
      <c r="J75">
        <f t="shared" si="61"/>
        <v>0.76470588235294112</v>
      </c>
      <c r="K75">
        <f t="shared" si="61"/>
        <v>0.82352941176470584</v>
      </c>
      <c r="L75">
        <f t="shared" si="61"/>
        <v>0.94117647058823528</v>
      </c>
      <c r="M75">
        <f t="shared" si="61"/>
        <v>1.0294117647058822</v>
      </c>
    </row>
  </sheetData>
  <mergeCells count="32">
    <mergeCell ref="E8:M8"/>
    <mergeCell ref="F44:M44"/>
    <mergeCell ref="F46:M46"/>
    <mergeCell ref="E38:M38"/>
    <mergeCell ref="E43:M43"/>
    <mergeCell ref="E48:M48"/>
    <mergeCell ref="F16:M16"/>
    <mergeCell ref="F26:M26"/>
    <mergeCell ref="F29:M29"/>
    <mergeCell ref="F36:M36"/>
    <mergeCell ref="F39:M39"/>
    <mergeCell ref="E33:M33"/>
    <mergeCell ref="E28:M28"/>
    <mergeCell ref="E23:M23"/>
    <mergeCell ref="E18:M18"/>
    <mergeCell ref="F17:M17"/>
    <mergeCell ref="A1:M1"/>
    <mergeCell ref="F41:M41"/>
    <mergeCell ref="F42:M42"/>
    <mergeCell ref="F47:M47"/>
    <mergeCell ref="F2:M2"/>
    <mergeCell ref="F21:M21"/>
    <mergeCell ref="F22:M22"/>
    <mergeCell ref="F27:M27"/>
    <mergeCell ref="F31:M31"/>
    <mergeCell ref="F32:M32"/>
    <mergeCell ref="F37:M37"/>
    <mergeCell ref="F6:M6"/>
    <mergeCell ref="F7:M7"/>
    <mergeCell ref="F11:M11"/>
    <mergeCell ref="F12:M12"/>
    <mergeCell ref="E13:M13"/>
  </mergeCells>
  <pageMargins left="0.7" right="0.7" top="0.78740157499999996" bottom="0.78740157499999996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DBD-D50D-40EE-B52A-53A9D38D0B38}">
  <sheetPr codeName="List7">
    <pageSetUpPr fitToPage="1"/>
  </sheetPr>
  <dimension ref="A1:BE100"/>
  <sheetViews>
    <sheetView tabSelected="1" topLeftCell="A12" zoomScaleNormal="100" workbookViewId="0">
      <selection activeCell="H20" sqref="H20"/>
    </sheetView>
  </sheetViews>
  <sheetFormatPr defaultRowHeight="15" x14ac:dyDescent="0.25"/>
  <cols>
    <col min="1" max="3" width="5.140625" customWidth="1"/>
    <col min="4" max="4" width="6.85546875" customWidth="1"/>
    <col min="5" max="16" width="7.85546875" customWidth="1"/>
    <col min="27" max="27" width="11.7109375" customWidth="1"/>
    <col min="28" max="34" width="10.42578125" bestFit="1" customWidth="1"/>
  </cols>
  <sheetData>
    <row r="1" spans="1:57" ht="42" customHeight="1" x14ac:dyDescent="0.35">
      <c r="A1" s="113" t="s">
        <v>50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57" x14ac:dyDescent="0.25">
      <c r="A2" s="114" t="s">
        <v>51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AA2">
        <v>1</v>
      </c>
      <c r="AB2">
        <v>1.1000000000000001</v>
      </c>
      <c r="AC2">
        <v>1.2</v>
      </c>
      <c r="AD2">
        <v>1.3</v>
      </c>
      <c r="AE2">
        <v>1.4</v>
      </c>
      <c r="AF2">
        <v>1.5</v>
      </c>
      <c r="AG2">
        <v>1.75</v>
      </c>
      <c r="AH2">
        <v>2</v>
      </c>
    </row>
    <row r="3" spans="1:57" ht="7.5" customHeight="1" x14ac:dyDescent="0.25">
      <c r="AT3" s="39">
        <f t="shared" ref="AT3:AZ3" si="0">F23</f>
        <v>1</v>
      </c>
      <c r="AU3" s="39">
        <f t="shared" si="0"/>
        <v>1.1000000000000001</v>
      </c>
      <c r="AV3" s="39">
        <f t="shared" si="0"/>
        <v>1.2</v>
      </c>
      <c r="AW3" s="39">
        <f t="shared" si="0"/>
        <v>1.3</v>
      </c>
      <c r="AX3" s="39">
        <f t="shared" si="0"/>
        <v>1.4</v>
      </c>
      <c r="AY3" s="39">
        <f t="shared" si="0"/>
        <v>1.5</v>
      </c>
      <c r="AZ3" s="39">
        <f t="shared" si="0"/>
        <v>1.6</v>
      </c>
      <c r="BA3" s="39">
        <f>P23</f>
        <v>2</v>
      </c>
      <c r="BB3" s="39"/>
      <c r="BC3" s="39"/>
      <c r="BD3" s="39"/>
      <c r="BE3" s="39"/>
    </row>
    <row r="4" spans="1:57" x14ac:dyDescent="0.25">
      <c r="I4" s="58" t="s">
        <v>52</v>
      </c>
      <c r="S4" t="str">
        <f>_xlfn.CONCAT("[",F24,", ",G24,", ",H24,", ",I24,", ",J24,", ",K24,", ",L24,", ",P24,"]")</f>
        <v>[-0.0321428536989791, -0.0379285673647953, -0.043071423956632, -0.0469285664005095, -0.0507857088443869, -0.0533571371403051, -0.0565714225102033, -0.0642857073979582]</v>
      </c>
      <c r="AA4">
        <f t="shared" ref="AA4:AG4" si="1">F24/$F$26</f>
        <v>1.0044641780930967</v>
      </c>
      <c r="AB4">
        <f t="shared" si="1"/>
        <v>1.1852677301498538</v>
      </c>
      <c r="AC4">
        <f t="shared" si="1"/>
        <v>1.3459819986447488</v>
      </c>
      <c r="AD4">
        <f t="shared" si="1"/>
        <v>1.4665177000159226</v>
      </c>
      <c r="AE4">
        <f t="shared" si="1"/>
        <v>1.5870534013870907</v>
      </c>
      <c r="AF4">
        <f t="shared" si="1"/>
        <v>1.6674105356345341</v>
      </c>
      <c r="AG4">
        <f t="shared" si="1"/>
        <v>1.7678569534438531</v>
      </c>
      <c r="AH4">
        <f>P24/$F$26</f>
        <v>2.0089283561861939</v>
      </c>
      <c r="AT4">
        <f t="shared" ref="AT4:AZ4" si="2">F24/$F$26</f>
        <v>1.0044641780930967</v>
      </c>
      <c r="AU4">
        <f t="shared" si="2"/>
        <v>1.1852677301498538</v>
      </c>
      <c r="AV4">
        <f t="shared" si="2"/>
        <v>1.3459819986447488</v>
      </c>
      <c r="AW4">
        <f t="shared" si="2"/>
        <v>1.4665177000159226</v>
      </c>
      <c r="AX4">
        <f t="shared" si="2"/>
        <v>1.5870534013870907</v>
      </c>
      <c r="AY4">
        <f t="shared" si="2"/>
        <v>1.6674105356345341</v>
      </c>
      <c r="AZ4">
        <f t="shared" si="2"/>
        <v>1.7678569534438531</v>
      </c>
      <c r="BA4">
        <f>P24/$F$26</f>
        <v>2.0089283561861939</v>
      </c>
    </row>
    <row r="5" spans="1:57" x14ac:dyDescent="0.25">
      <c r="I5" s="68" t="s">
        <v>49</v>
      </c>
      <c r="S5" t="str">
        <f>_xlfn.CONCAT("[",F25,", ",G25,", ",H25,", ",I25,", ",J25,", ",K25,", ",L25,", ",P25,"]")</f>
        <v>[0.0241071463010209, 0.0284464326352046, 0.032303576043368, 0.0351964335994905, 0.038089291155613, 0.0400178628596945, 0.0424285774897968, 0.0482142926020418]</v>
      </c>
      <c r="AA5">
        <f t="shared" ref="AA5:AG5" si="3">F25/$F$27</f>
        <v>1.004464429209204</v>
      </c>
      <c r="AB5">
        <f t="shared" si="3"/>
        <v>1.1852680264668605</v>
      </c>
      <c r="AC5">
        <f t="shared" si="3"/>
        <v>1.3459823351403324</v>
      </c>
      <c r="AD5">
        <f t="shared" si="3"/>
        <v>1.4665180666454392</v>
      </c>
      <c r="AE5">
        <f t="shared" si="3"/>
        <v>1.5870537981505402</v>
      </c>
      <c r="AF5">
        <f t="shared" si="3"/>
        <v>1.6674109524872722</v>
      </c>
      <c r="AG5">
        <f t="shared" si="3"/>
        <v>1.7678573954082017</v>
      </c>
      <c r="AH5">
        <f>P25/$F$27</f>
        <v>2.0089288584184084</v>
      </c>
      <c r="AT5">
        <f t="shared" ref="AT5:AZ5" si="4">F25/$F$27</f>
        <v>1.004464429209204</v>
      </c>
      <c r="AU5">
        <f t="shared" si="4"/>
        <v>1.1852680264668605</v>
      </c>
      <c r="AV5">
        <f t="shared" si="4"/>
        <v>1.3459823351403324</v>
      </c>
      <c r="AW5">
        <f t="shared" si="4"/>
        <v>1.4665180666454392</v>
      </c>
      <c r="AX5">
        <f t="shared" si="4"/>
        <v>1.5870537981505402</v>
      </c>
      <c r="AY5">
        <f t="shared" si="4"/>
        <v>1.6674109524872722</v>
      </c>
      <c r="AZ5">
        <f t="shared" si="4"/>
        <v>1.7678573954082017</v>
      </c>
      <c r="BA5">
        <f>P25/$F$27</f>
        <v>2.0089288584184084</v>
      </c>
    </row>
    <row r="6" spans="1:57" x14ac:dyDescent="0.25">
      <c r="S6">
        <f>F26</f>
        <v>-3.2000000000000001E-2</v>
      </c>
      <c r="AT6">
        <f t="shared" ref="AT6:AZ6" si="5">F29/$F$31</f>
        <v>1</v>
      </c>
      <c r="AU6">
        <f t="shared" si="5"/>
        <v>1.1363512821793844</v>
      </c>
      <c r="AV6">
        <f t="shared" si="5"/>
        <v>1.257552421894387</v>
      </c>
      <c r="AW6">
        <f t="shared" si="5"/>
        <v>1.348453276680655</v>
      </c>
      <c r="AX6">
        <f t="shared" si="5"/>
        <v>1.4393541314669176</v>
      </c>
      <c r="AY6">
        <f t="shared" si="5"/>
        <v>1.4999547013244154</v>
      </c>
      <c r="AZ6">
        <f t="shared" si="5"/>
        <v>1.5757054136462991</v>
      </c>
      <c r="BA6">
        <f>P29/$F$31</f>
        <v>1.7575071232188197</v>
      </c>
    </row>
    <row r="7" spans="1:57" x14ac:dyDescent="0.25">
      <c r="A7" t="s">
        <v>53</v>
      </c>
      <c r="S7">
        <f>F27</f>
        <v>2.4E-2</v>
      </c>
      <c r="AA7">
        <f t="shared" ref="AA7:AG7" si="6">F39/$F$41</f>
        <v>1</v>
      </c>
      <c r="AB7">
        <f t="shared" si="6"/>
        <v>1.179999999999999</v>
      </c>
      <c r="AC7">
        <f t="shared" si="6"/>
        <v>1.3399999999999983</v>
      </c>
      <c r="AD7">
        <f t="shared" si="6"/>
        <v>1.4600000000000013</v>
      </c>
      <c r="AE7">
        <f t="shared" si="6"/>
        <v>1.5799999999999983</v>
      </c>
      <c r="AF7">
        <f t="shared" si="6"/>
        <v>1.6599999999999935</v>
      </c>
      <c r="AG7">
        <f t="shared" si="6"/>
        <v>1.7600000000000033</v>
      </c>
      <c r="AH7">
        <f>P39/$F$41</f>
        <v>2.0000000000000013</v>
      </c>
      <c r="AT7">
        <f t="shared" ref="AT7:AZ7" si="7">F30/$F$32</f>
        <v>1</v>
      </c>
      <c r="AU7">
        <f t="shared" si="7"/>
        <v>1.1363512821793846</v>
      </c>
      <c r="AV7">
        <f t="shared" si="7"/>
        <v>1.257552421894387</v>
      </c>
      <c r="AW7">
        <f t="shared" si="7"/>
        <v>1.348453276680655</v>
      </c>
      <c r="AX7">
        <f t="shared" si="7"/>
        <v>1.4393541314669176</v>
      </c>
      <c r="AY7">
        <f t="shared" si="7"/>
        <v>1.4999547013244154</v>
      </c>
      <c r="AZ7">
        <f t="shared" si="7"/>
        <v>1.5757054136462991</v>
      </c>
      <c r="BA7">
        <f>P30/$F$32</f>
        <v>1.7575071232188197</v>
      </c>
    </row>
    <row r="8" spans="1:57" x14ac:dyDescent="0.25">
      <c r="AA8">
        <f t="shared" ref="AA8:AG8" si="8">F40/$F$42</f>
        <v>1</v>
      </c>
      <c r="AB8">
        <f t="shared" si="8"/>
        <v>1.179999999999999</v>
      </c>
      <c r="AC8">
        <f t="shared" si="8"/>
        <v>1.3399999999999983</v>
      </c>
      <c r="AD8">
        <f t="shared" si="8"/>
        <v>1.4600000000000013</v>
      </c>
      <c r="AE8">
        <f t="shared" si="8"/>
        <v>1.5799999999999983</v>
      </c>
      <c r="AF8">
        <f t="shared" si="8"/>
        <v>1.6599999999999937</v>
      </c>
      <c r="AG8">
        <f t="shared" si="8"/>
        <v>1.7600000000000033</v>
      </c>
      <c r="AH8">
        <f>P40/$F$42</f>
        <v>2.0000000000000013</v>
      </c>
      <c r="AT8">
        <f t="shared" ref="AT8:AZ8" si="9">F34/$F$36</f>
        <v>1</v>
      </c>
      <c r="AU8">
        <f t="shared" si="9"/>
        <v>1.2398029828615496</v>
      </c>
      <c r="AV8">
        <f t="shared" si="9"/>
        <v>1.4538333185488921</v>
      </c>
      <c r="AW8">
        <f t="shared" si="9"/>
        <v>1.6143560703143465</v>
      </c>
      <c r="AX8">
        <f t="shared" si="9"/>
        <v>1.7748788220798533</v>
      </c>
      <c r="AY8">
        <f t="shared" si="9"/>
        <v>1.8818939899235161</v>
      </c>
      <c r="AZ8">
        <f t="shared" si="9"/>
        <v>2.0156629497280831</v>
      </c>
      <c r="BA8">
        <f>P34/$F$36</f>
        <v>2.3367084532590612</v>
      </c>
    </row>
    <row r="9" spans="1:57" x14ac:dyDescent="0.25">
      <c r="A9" t="s">
        <v>54</v>
      </c>
      <c r="S9" t="str">
        <f>_xlfn.CONCAT("[",F29,", ",G29,", ",H29,", ",I29,", ",J29,", ",K29,", ",L29,", ",P29,"]")</f>
        <v>[-0.0383411589948338, -0.043569025184023, -0.048216017352191, -0.0517012614783176, -0.055186505604444, -0.0575100016885278, -0.0604143717936331, -0.0673848600458857]</v>
      </c>
      <c r="AT9">
        <f t="shared" ref="AT9:AZ9" si="10">F35/$F$37</f>
        <v>1</v>
      </c>
      <c r="AU9">
        <f t="shared" si="10"/>
        <v>1.2398029828615498</v>
      </c>
      <c r="AV9">
        <f t="shared" si="10"/>
        <v>1.4538333185488923</v>
      </c>
      <c r="AW9">
        <f t="shared" si="10"/>
        <v>1.6143560703143467</v>
      </c>
      <c r="AX9">
        <f t="shared" si="10"/>
        <v>1.7748788220798537</v>
      </c>
      <c r="AY9">
        <f t="shared" si="10"/>
        <v>1.8818939899235161</v>
      </c>
      <c r="AZ9">
        <f t="shared" si="10"/>
        <v>2.0156629497280831</v>
      </c>
      <c r="BA9">
        <f>P35/$F$37</f>
        <v>2.3367084532590616</v>
      </c>
    </row>
    <row r="10" spans="1:57" x14ac:dyDescent="0.25">
      <c r="S10" t="str">
        <f>_xlfn.CONCAT("[",F30,", ",G30,", ",H30,", ",I30,", ",J30,", ",K30,", ",L30,", ",P30,"]")</f>
        <v>[0.0287558764350944, 0.0326767770572115, 0.0361620220546487, 0.0387759558027271, 0.0413898895508053, 0.0431325120495239, 0.0453107901729223, 0.0505386576690787]</v>
      </c>
      <c r="AA10">
        <f t="shared" ref="AA10:AG10" si="11">F65/$F$67</f>
        <v>1</v>
      </c>
      <c r="AB10">
        <f t="shared" si="11"/>
        <v>1.1799999999999973</v>
      </c>
      <c r="AC10">
        <f t="shared" si="11"/>
        <v>1.3399999999999976</v>
      </c>
      <c r="AD10">
        <f t="shared" si="11"/>
        <v>1.4600000000000009</v>
      </c>
      <c r="AE10">
        <f t="shared" si="11"/>
        <v>1.5799999999999976</v>
      </c>
      <c r="AF10">
        <f t="shared" si="11"/>
        <v>1.6599999999999926</v>
      </c>
      <c r="AG10">
        <f t="shared" si="11"/>
        <v>1.7600000000000029</v>
      </c>
      <c r="AH10">
        <f>P65/$F$67</f>
        <v>2.0000000000000004</v>
      </c>
      <c r="AT10">
        <f t="shared" ref="AT10:AZ10" si="12">F39/$F$41</f>
        <v>1</v>
      </c>
      <c r="AU10">
        <f t="shared" si="12"/>
        <v>1.179999999999999</v>
      </c>
      <c r="AV10">
        <f t="shared" si="12"/>
        <v>1.3399999999999983</v>
      </c>
      <c r="AW10">
        <f t="shared" si="12"/>
        <v>1.4600000000000013</v>
      </c>
      <c r="AX10">
        <f t="shared" si="12"/>
        <v>1.5799999999999983</v>
      </c>
      <c r="AY10">
        <f t="shared" si="12"/>
        <v>1.6599999999999935</v>
      </c>
      <c r="AZ10">
        <f t="shared" si="12"/>
        <v>1.7600000000000033</v>
      </c>
      <c r="BA10">
        <f>P39/$F$41</f>
        <v>2.0000000000000013</v>
      </c>
    </row>
    <row r="11" spans="1:57" x14ac:dyDescent="0.25">
      <c r="S11">
        <f>F31</f>
        <v>-3.8341158994833764E-2</v>
      </c>
      <c r="AT11">
        <f t="shared" ref="AT11:AZ11" si="13">F40/$F$42</f>
        <v>1</v>
      </c>
      <c r="AU11">
        <f t="shared" si="13"/>
        <v>1.179999999999999</v>
      </c>
      <c r="AV11">
        <f t="shared" si="13"/>
        <v>1.3399999999999983</v>
      </c>
      <c r="AW11">
        <f t="shared" si="13"/>
        <v>1.4600000000000013</v>
      </c>
      <c r="AX11">
        <f t="shared" si="13"/>
        <v>1.5799999999999983</v>
      </c>
      <c r="AY11">
        <f t="shared" si="13"/>
        <v>1.6599999999999937</v>
      </c>
      <c r="AZ11">
        <f t="shared" si="13"/>
        <v>1.7600000000000033</v>
      </c>
      <c r="BA11">
        <f>P40/$F$42</f>
        <v>2.0000000000000013</v>
      </c>
    </row>
    <row r="12" spans="1:57" x14ac:dyDescent="0.25">
      <c r="S12">
        <f>F32</f>
        <v>2.8755876435094429E-2</v>
      </c>
      <c r="T12" s="11"/>
      <c r="U12" s="11"/>
      <c r="V12" s="11"/>
      <c r="W12" s="11"/>
      <c r="X12" s="11"/>
      <c r="Y12" s="11"/>
      <c r="Z12" s="11"/>
      <c r="AA12" s="43">
        <f t="shared" ref="AA12:AH12" si="14">AVERAGE(AA4:AA10)</f>
        <v>1.0017857214604602</v>
      </c>
      <c r="AB12" s="43">
        <f t="shared" si="14"/>
        <v>1.1821071513233419</v>
      </c>
      <c r="AC12" s="43">
        <f t="shared" si="14"/>
        <v>1.3423928667570149</v>
      </c>
      <c r="AD12" s="43">
        <f t="shared" si="14"/>
        <v>1.4626071533322729</v>
      </c>
      <c r="AE12" s="43">
        <f t="shared" si="14"/>
        <v>1.5828214399075251</v>
      </c>
      <c r="AF12" s="43">
        <f t="shared" si="14"/>
        <v>1.6629642976243573</v>
      </c>
      <c r="AG12" s="43">
        <f t="shared" si="14"/>
        <v>1.763142869770413</v>
      </c>
      <c r="AH12" s="43">
        <f t="shared" si="14"/>
        <v>2.0035714429209213</v>
      </c>
      <c r="AJ12" s="8"/>
      <c r="AK12" s="8"/>
      <c r="AL12" s="8"/>
      <c r="AM12" s="8"/>
      <c r="AN12" s="8"/>
      <c r="AO12" s="8"/>
      <c r="AP12" s="8"/>
      <c r="AQ12" s="8"/>
      <c r="AT12">
        <f t="shared" ref="AT12:AZ12" si="15">F45/$F$47</f>
        <v>1</v>
      </c>
      <c r="AU12">
        <f t="shared" si="15"/>
        <v>1.098445278439963</v>
      </c>
      <c r="AV12">
        <f t="shared" si="15"/>
        <v>1.1859521926088312</v>
      </c>
      <c r="AW12">
        <f t="shared" si="15"/>
        <v>1.2515823782354725</v>
      </c>
      <c r="AX12">
        <f t="shared" si="15"/>
        <v>1.3172125638621306</v>
      </c>
      <c r="AY12">
        <f t="shared" si="15"/>
        <v>1.3609660209465544</v>
      </c>
      <c r="AZ12">
        <f t="shared" si="15"/>
        <v>1.4156578423020931</v>
      </c>
      <c r="BA12">
        <f>P45/$F$47</f>
        <v>1.5469182135553858</v>
      </c>
    </row>
    <row r="13" spans="1:57" ht="18.75" customHeight="1" x14ac:dyDescent="0.25">
      <c r="T13" s="8"/>
      <c r="U13" s="8"/>
      <c r="V13" s="8"/>
      <c r="W13" s="8"/>
      <c r="X13" s="8"/>
      <c r="Y13" s="8"/>
      <c r="Z13" s="8"/>
      <c r="AJ13" s="8"/>
      <c r="AK13" s="8"/>
      <c r="AL13" s="8"/>
      <c r="AM13" s="8"/>
      <c r="AN13" s="8"/>
      <c r="AO13" s="8"/>
      <c r="AP13" s="8"/>
      <c r="AQ13" s="8"/>
      <c r="AT13">
        <f t="shared" ref="AT13:AZ13" si="16">F50/$F$52</f>
        <v>1</v>
      </c>
      <c r="AU13">
        <f t="shared" si="16"/>
        <v>1.3390037508555648</v>
      </c>
      <c r="AV13">
        <f t="shared" si="16"/>
        <v>1.6497141489393046</v>
      </c>
      <c r="AW13">
        <f t="shared" si="16"/>
        <v>1.8836348826530691</v>
      </c>
      <c r="AX13">
        <f t="shared" si="16"/>
        <v>2.1175556163668436</v>
      </c>
      <c r="AY13">
        <f t="shared" si="16"/>
        <v>2.2735027721759931</v>
      </c>
      <c r="AZ13">
        <f t="shared" si="16"/>
        <v>2.4684367169374548</v>
      </c>
      <c r="BA13">
        <f>P50/$F$52</f>
        <v>2.9362781843649852</v>
      </c>
    </row>
    <row r="14" spans="1:57" ht="15" customHeight="1" x14ac:dyDescent="0.25">
      <c r="S14" t="str">
        <f>_xlfn.CONCAT("[",F34,", ",G34,", ",H34,", ",I34,", ",J34,", ",K34,", ",L34,", ",P34,"]")</f>
        <v>[-0.0383411589948338, -0.0475354832881638, -0.0557416544184699, -0.0618962827661974, -0.0680509111139269, -0.0721539966790796, -0.07728285363552, -0.0895921103309777]</v>
      </c>
      <c r="AA14">
        <f t="shared" ref="AA14:AH14" si="17">AA12*AA2</f>
        <v>1.0017857214604602</v>
      </c>
      <c r="AB14">
        <f t="shared" si="17"/>
        <v>1.3003178664556763</v>
      </c>
      <c r="AC14">
        <f t="shared" si="17"/>
        <v>1.6108714401084179</v>
      </c>
      <c r="AD14">
        <f t="shared" si="17"/>
        <v>1.9013892993319548</v>
      </c>
      <c r="AE14">
        <f t="shared" si="17"/>
        <v>2.215950015870535</v>
      </c>
      <c r="AF14">
        <f t="shared" si="17"/>
        <v>2.4944464464365357</v>
      </c>
      <c r="AG14">
        <f t="shared" si="17"/>
        <v>3.0855000220982229</v>
      </c>
      <c r="AH14">
        <f t="shared" si="17"/>
        <v>4.0071428858418425</v>
      </c>
      <c r="AJ14" s="8"/>
      <c r="AK14" s="8"/>
      <c r="AL14" s="8"/>
      <c r="AM14" s="8"/>
      <c r="AN14" s="8"/>
      <c r="AO14" s="8"/>
      <c r="AP14" s="8"/>
      <c r="AQ14" s="8"/>
      <c r="AT14">
        <f t="shared" ref="AT14:AZ14" si="18">F55/$F$57</f>
        <v>1</v>
      </c>
      <c r="AU14">
        <f t="shared" si="18"/>
        <v>1.127976394295551</v>
      </c>
      <c r="AV14">
        <f t="shared" si="18"/>
        <v>1.2417331892249197</v>
      </c>
      <c r="AW14">
        <f t="shared" si="18"/>
        <v>1.3270507854219713</v>
      </c>
      <c r="AX14">
        <f t="shared" si="18"/>
        <v>1.4123683816189991</v>
      </c>
      <c r="AY14">
        <f t="shared" si="18"/>
        <v>1.4692467790836841</v>
      </c>
      <c r="AZ14">
        <f t="shared" si="18"/>
        <v>1.5403447759145463</v>
      </c>
      <c r="BA14">
        <f>P55/$F$57</f>
        <v>1.7109799683086178</v>
      </c>
    </row>
    <row r="15" spans="1:57" ht="15" customHeight="1" x14ac:dyDescent="0.25">
      <c r="S15" t="str">
        <f>_xlfn.CONCAT("[",F35,", ",G35,", ",H35,", ",I35,", ",J35,", ",K35,", ",L35,", ",P35,"]")</f>
        <v>[0.0287558764350944, 0.0356516213790282, 0.0418062512654152, 0.0464222236802039, 0.0510381960949942, 0.0541155110381875, 0.0579621547171787, 0.0671940995467582]</v>
      </c>
      <c r="AJ15" s="8"/>
      <c r="AK15" s="8"/>
      <c r="AL15" s="8"/>
      <c r="AM15" s="8"/>
      <c r="AN15" s="8"/>
      <c r="AO15" s="8"/>
      <c r="AP15" s="8"/>
      <c r="AQ15" s="8"/>
      <c r="AT15">
        <f t="shared" ref="AT15:AZ15" si="19">F60/$F$62</f>
        <v>1</v>
      </c>
      <c r="AU15">
        <f t="shared" si="19"/>
        <v>1.2563932306021834</v>
      </c>
      <c r="AV15">
        <f t="shared" si="19"/>
        <v>1.4859915404665849</v>
      </c>
      <c r="AW15">
        <f t="shared" si="19"/>
        <v>1.6581923016260169</v>
      </c>
      <c r="AX15">
        <f t="shared" si="19"/>
        <v>1.8303930627854625</v>
      </c>
      <c r="AY15">
        <f t="shared" si="19"/>
        <v>1.9451935702250807</v>
      </c>
      <c r="AZ15">
        <f t="shared" si="19"/>
        <v>2.0886942045246086</v>
      </c>
      <c r="BA15">
        <f>P60/$F$62</f>
        <v>2.433095726843479</v>
      </c>
    </row>
    <row r="16" spans="1:57" ht="15" customHeight="1" x14ac:dyDescent="0.3">
      <c r="A16" t="s">
        <v>55</v>
      </c>
      <c r="B16" s="59"/>
      <c r="C16" t="s">
        <v>56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S16">
        <f>F36</f>
        <v>-3.834115899483375E-2</v>
      </c>
      <c r="Y16" t="s">
        <v>47</v>
      </c>
      <c r="AA16" s="1">
        <f>2.96 - 1.96/AA2</f>
        <v>1</v>
      </c>
      <c r="AB16" s="1">
        <f t="shared" ref="AB16:AH16" si="20">2.96 - 1.96/AB2</f>
        <v>1.1781818181818182</v>
      </c>
      <c r="AC16" s="1">
        <f t="shared" si="20"/>
        <v>1.3266666666666667</v>
      </c>
      <c r="AD16" s="1">
        <f t="shared" si="20"/>
        <v>1.4523076923076923</v>
      </c>
      <c r="AE16" s="1">
        <f t="shared" si="20"/>
        <v>1.5599999999999998</v>
      </c>
      <c r="AF16" s="1">
        <f t="shared" si="20"/>
        <v>1.6533333333333333</v>
      </c>
      <c r="AG16" s="1">
        <f t="shared" si="20"/>
        <v>1.84</v>
      </c>
      <c r="AH16" s="1">
        <f t="shared" si="20"/>
        <v>1.98</v>
      </c>
      <c r="AJ16" s="8"/>
      <c r="AK16" s="8"/>
      <c r="AL16" s="8"/>
      <c r="AM16" s="8"/>
      <c r="AN16" s="8"/>
      <c r="AO16" s="8"/>
      <c r="AP16" s="8"/>
      <c r="AQ16" s="8"/>
      <c r="AT16">
        <f t="shared" ref="AT16:AZ16" si="21">F65/$F$67</f>
        <v>1</v>
      </c>
      <c r="AU16">
        <f t="shared" si="21"/>
        <v>1.1799999999999973</v>
      </c>
      <c r="AV16">
        <f t="shared" si="21"/>
        <v>1.3399999999999976</v>
      </c>
      <c r="AW16">
        <f t="shared" si="21"/>
        <v>1.4600000000000009</v>
      </c>
      <c r="AX16">
        <f t="shared" si="21"/>
        <v>1.5799999999999976</v>
      </c>
      <c r="AY16">
        <f t="shared" si="21"/>
        <v>1.6599999999999926</v>
      </c>
      <c r="AZ16">
        <f t="shared" si="21"/>
        <v>1.7600000000000029</v>
      </c>
      <c r="BA16">
        <f>P65/$F$67</f>
        <v>2.0000000000000004</v>
      </c>
    </row>
    <row r="17" spans="1:43" ht="15" customHeight="1" x14ac:dyDescent="0.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S17">
        <f>F37</f>
        <v>2.8755876435094418E-2</v>
      </c>
      <c r="AA17" s="44">
        <f t="shared" ref="AA17:AH17" si="22">AA16/AA12-1</f>
        <v>-1.7825383434861841E-3</v>
      </c>
      <c r="AB17" s="44">
        <f t="shared" si="22"/>
        <v>-3.3206238005829558E-3</v>
      </c>
      <c r="AC17" s="44">
        <f t="shared" si="22"/>
        <v>-1.1715050399768501E-2</v>
      </c>
      <c r="AD17" s="44">
        <f t="shared" si="22"/>
        <v>-7.0418505756075778E-3</v>
      </c>
      <c r="AE17" s="44">
        <f t="shared" si="22"/>
        <v>-1.4418202415086401E-2</v>
      </c>
      <c r="AF17" s="44">
        <f t="shared" si="22"/>
        <v>-5.7914438119822664E-3</v>
      </c>
      <c r="AG17" s="44">
        <f t="shared" si="22"/>
        <v>4.3590982640899112E-2</v>
      </c>
      <c r="AH17" s="44">
        <f t="shared" si="22"/>
        <v>-1.1764712960051771E-2</v>
      </c>
      <c r="AJ17" s="8"/>
      <c r="AK17" s="8"/>
      <c r="AL17" s="8"/>
      <c r="AM17" s="8"/>
      <c r="AN17" s="8"/>
      <c r="AO17" s="8"/>
      <c r="AP17" s="8"/>
      <c r="AQ17" s="8"/>
    </row>
    <row r="18" spans="1:43" ht="15.75" customHeight="1" x14ac:dyDescent="0.3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43" ht="18.75" x14ac:dyDescent="0.3">
      <c r="A19" s="59"/>
      <c r="B19" t="s">
        <v>55</v>
      </c>
      <c r="C19" s="59"/>
      <c r="D19" t="s">
        <v>57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S19" t="str">
        <f>_xlfn.CONCAT("[",F39,", ",G39,", ",H39,", ",I39,", ",J39,", ",K39,", ",L39,", ",P39,"]")</f>
        <v>[-0.0469602266317949, -0.055413067425518, -0.0629267036866051, -0.0685619308824207, -0.0741971580782359, -0.0779539762087793, -0.0826499988719592, -0.0939204532635899]</v>
      </c>
      <c r="AJ19" s="42"/>
    </row>
    <row r="20" spans="1:43" ht="18.75" x14ac:dyDescent="0.3">
      <c r="A20" s="59"/>
      <c r="B20" s="59"/>
      <c r="C20" s="59"/>
      <c r="D20" t="s">
        <v>58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S20" t="str">
        <f>_xlfn.CONCAT("[",F40,", ",G40,", ",H40,", ",I40,", ",J40,", ",K40,", ",L40,", ",P40,"]")</f>
        <v>[0.0352201787788909, 0.0415598109590912, 0.0471950395637137, 0.0514214610171808, 0.0556478824706476, 0.0584654967729587, 0.0619875146508481, 0.0704403575577818]</v>
      </c>
    </row>
    <row r="21" spans="1:43" ht="19.5" thickBot="1" x14ac:dyDescent="0.3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S21">
        <f>F41</f>
        <v>-4.6960226631794937E-2</v>
      </c>
      <c r="AA21" s="45">
        <f t="shared" ref="AA21:AG21" si="23">F29/$F$31</f>
        <v>1</v>
      </c>
      <c r="AB21" s="45">
        <f t="shared" si="23"/>
        <v>1.1363512821793844</v>
      </c>
      <c r="AC21" s="45">
        <f t="shared" si="23"/>
        <v>1.257552421894387</v>
      </c>
      <c r="AD21" s="45">
        <f t="shared" si="23"/>
        <v>1.348453276680655</v>
      </c>
      <c r="AE21" s="45">
        <f t="shared" si="23"/>
        <v>1.4393541314669176</v>
      </c>
      <c r="AF21" s="45">
        <f t="shared" si="23"/>
        <v>1.4999547013244154</v>
      </c>
      <c r="AG21" s="45">
        <f t="shared" si="23"/>
        <v>1.5757054136462991</v>
      </c>
      <c r="AH21" s="45">
        <f>P29/$F$31</f>
        <v>1.7575071232188197</v>
      </c>
    </row>
    <row r="22" spans="1:43" x14ac:dyDescent="0.25">
      <c r="A22" s="126" t="s">
        <v>59</v>
      </c>
      <c r="B22" s="118"/>
      <c r="C22" s="118"/>
      <c r="D22" s="119"/>
      <c r="E22" s="60"/>
      <c r="F22" s="127" t="s">
        <v>22</v>
      </c>
      <c r="G22" s="127"/>
      <c r="H22" s="127"/>
      <c r="I22" s="127"/>
      <c r="J22" s="127"/>
      <c r="K22" s="127"/>
      <c r="L22" s="127"/>
      <c r="M22" s="128"/>
      <c r="N22" s="128"/>
      <c r="O22" s="128"/>
      <c r="P22" s="129"/>
      <c r="S22">
        <f>F42</f>
        <v>3.5220178778890894E-2</v>
      </c>
      <c r="AA22" s="45">
        <f t="shared" ref="AA22:AG22" si="24">F30/$F$32</f>
        <v>1</v>
      </c>
      <c r="AB22" s="45">
        <f t="shared" si="24"/>
        <v>1.1363512821793846</v>
      </c>
      <c r="AC22" s="45">
        <f t="shared" si="24"/>
        <v>1.257552421894387</v>
      </c>
      <c r="AD22" s="45">
        <f t="shared" si="24"/>
        <v>1.348453276680655</v>
      </c>
      <c r="AE22" s="45">
        <f t="shared" si="24"/>
        <v>1.4393541314669176</v>
      </c>
      <c r="AF22" s="45">
        <f t="shared" si="24"/>
        <v>1.4999547013244154</v>
      </c>
      <c r="AG22" s="45">
        <f t="shared" si="24"/>
        <v>1.5757054136462991</v>
      </c>
      <c r="AH22" s="45">
        <f>P30/$F$32</f>
        <v>1.7575071232188197</v>
      </c>
    </row>
    <row r="23" spans="1:43" ht="15.75" thickBot="1" x14ac:dyDescent="0.3">
      <c r="A23" s="120"/>
      <c r="B23" s="121"/>
      <c r="C23" s="121"/>
      <c r="D23" s="122"/>
      <c r="E23" s="61"/>
      <c r="F23" s="47">
        <v>1</v>
      </c>
      <c r="G23" s="47">
        <v>1.1000000000000001</v>
      </c>
      <c r="H23" s="47">
        <v>1.2</v>
      </c>
      <c r="I23" s="47">
        <v>1.3</v>
      </c>
      <c r="J23" s="47">
        <v>1.4</v>
      </c>
      <c r="K23" s="47">
        <v>1.5</v>
      </c>
      <c r="L23" s="47">
        <v>1.6</v>
      </c>
      <c r="M23" s="67">
        <v>1.7</v>
      </c>
      <c r="N23" s="67">
        <v>1.8</v>
      </c>
      <c r="O23" s="67">
        <v>1.9</v>
      </c>
      <c r="P23" s="48">
        <v>2</v>
      </c>
      <c r="AA23" s="46">
        <f>AVERAGE(AA21:AA22)</f>
        <v>1</v>
      </c>
      <c r="AB23" s="46">
        <f t="shared" ref="AB23:AH23" si="25">AVERAGE(AB21:AB22)</f>
        <v>1.1363512821793846</v>
      </c>
      <c r="AC23" s="46">
        <f t="shared" si="25"/>
        <v>1.257552421894387</v>
      </c>
      <c r="AD23" s="46">
        <f t="shared" si="25"/>
        <v>1.348453276680655</v>
      </c>
      <c r="AE23" s="46">
        <f t="shared" si="25"/>
        <v>1.4393541314669176</v>
      </c>
      <c r="AF23" s="46">
        <f t="shared" si="25"/>
        <v>1.4999547013244154</v>
      </c>
      <c r="AG23" s="46">
        <f t="shared" si="25"/>
        <v>1.5757054136462991</v>
      </c>
      <c r="AH23" s="46">
        <f t="shared" si="25"/>
        <v>1.7575071232188197</v>
      </c>
    </row>
    <row r="24" spans="1:43" x14ac:dyDescent="0.25">
      <c r="A24" s="120"/>
      <c r="B24" s="121"/>
      <c r="C24" s="121"/>
      <c r="D24" s="122"/>
      <c r="E24" s="60" t="s">
        <v>0</v>
      </c>
      <c r="F24" s="49">
        <v>-3.2142853698979096E-2</v>
      </c>
      <c r="G24" s="49">
        <v>-3.7928567364795322E-2</v>
      </c>
      <c r="H24" s="49">
        <v>-4.3071423956631959E-2</v>
      </c>
      <c r="I24" s="49">
        <v>-4.6928566400509526E-2</v>
      </c>
      <c r="J24" s="49">
        <v>-5.0785708844386906E-2</v>
      </c>
      <c r="K24" s="49">
        <v>-5.3357137140305093E-2</v>
      </c>
      <c r="L24" s="49">
        <v>-5.6571422510203299E-2</v>
      </c>
      <c r="M24" s="50">
        <v>-5.8499993732141917E-2</v>
      </c>
      <c r="N24" s="50">
        <v>-6.0428564954080707E-2</v>
      </c>
      <c r="O24" s="50">
        <v>-6.2357136176019436E-2</v>
      </c>
      <c r="P24" s="51">
        <v>-6.4285707397958206E-2</v>
      </c>
      <c r="S24" t="str">
        <f>_xlfn.CONCAT("[",F44,", ",G44,", ",H44,", ",I44,", ",J44,", ",K44,", ",L44,", ",P44,"]")</f>
        <v>[-0.0460535311394866, -0.0505872838356569, -0.0546172862322532, -0.0576397880297, -0.0606622898271476, -0.0626772910254453, -0.0651960425233179, -0.0712410461182119]</v>
      </c>
      <c r="AA24" s="8">
        <f>AA23*AA$2</f>
        <v>1</v>
      </c>
      <c r="AB24" s="8">
        <f t="shared" ref="AB24:AH24" si="26">AB23*AB$2</f>
        <v>1.2499864103973233</v>
      </c>
      <c r="AC24" s="8">
        <f t="shared" si="26"/>
        <v>1.5090629062732643</v>
      </c>
      <c r="AD24" s="8">
        <f t="shared" si="26"/>
        <v>1.7529892596848515</v>
      </c>
      <c r="AE24" s="8">
        <f t="shared" si="26"/>
        <v>2.0150957840536847</v>
      </c>
      <c r="AF24" s="8">
        <f t="shared" si="26"/>
        <v>2.2499320519866233</v>
      </c>
      <c r="AG24" s="8">
        <f t="shared" si="26"/>
        <v>2.7574844738810236</v>
      </c>
      <c r="AH24" s="8">
        <f t="shared" si="26"/>
        <v>3.5150142464376395</v>
      </c>
    </row>
    <row r="25" spans="1:43" x14ac:dyDescent="0.25">
      <c r="A25" s="120"/>
      <c r="B25" s="121"/>
      <c r="C25" s="121"/>
      <c r="D25" s="122"/>
      <c r="E25" s="62" t="s">
        <v>1</v>
      </c>
      <c r="F25" s="52">
        <v>2.4107146301020895E-2</v>
      </c>
      <c r="G25" s="52">
        <v>2.844643263520465E-2</v>
      </c>
      <c r="H25" s="52">
        <v>3.2303576043367976E-2</v>
      </c>
      <c r="I25" s="52">
        <v>3.519643359949054E-2</v>
      </c>
      <c r="J25" s="52">
        <v>3.8089291155612964E-2</v>
      </c>
      <c r="K25" s="52">
        <v>4.0017862859694532E-2</v>
      </c>
      <c r="L25" s="52">
        <v>4.2428577489796844E-2</v>
      </c>
      <c r="M25" s="53">
        <v>4.3875006267858001E-2</v>
      </c>
      <c r="N25" s="53">
        <v>4.5321435045919289E-2</v>
      </c>
      <c r="O25" s="53">
        <v>4.6767863823980529E-2</v>
      </c>
      <c r="P25" s="54">
        <v>4.8214292602041804E-2</v>
      </c>
      <c r="S25" t="str">
        <f>_xlfn.CONCAT("[",F45,", ",G45,", ",H45,", ",I45,", ",J45,", ",K45,", ",L45,", ",P45,"]")</f>
        <v>[0.0345401569896542, 0.0379404723618607, 0.0409629749149336, 0.043229851829738, 0.0454967287445429, 0.047007980021079, 0.0488970441167494, 0.0534307979463584]</v>
      </c>
    </row>
    <row r="26" spans="1:43" x14ac:dyDescent="0.25">
      <c r="A26" s="120"/>
      <c r="B26" s="121"/>
      <c r="C26" s="121"/>
      <c r="D26" s="122"/>
      <c r="E26" s="62" t="s">
        <v>2</v>
      </c>
      <c r="F26" s="72">
        <v>-3.2000000000000001E-2</v>
      </c>
      <c r="G26" s="72"/>
      <c r="H26" s="72"/>
      <c r="I26" s="72"/>
      <c r="J26" s="72"/>
      <c r="K26" s="72"/>
      <c r="L26" s="72"/>
      <c r="M26" s="103"/>
      <c r="N26" s="103"/>
      <c r="O26" s="103"/>
      <c r="P26" s="73"/>
      <c r="S26">
        <f>F46</f>
        <v>0</v>
      </c>
      <c r="Y26" t="s">
        <v>48</v>
      </c>
      <c r="AA26">
        <f xml:space="preserve"> 2.543 - 1.49/AA2</f>
        <v>1.0530000000000002</v>
      </c>
      <c r="AB26">
        <f t="shared" ref="AB26:AH26" si="27" xml:space="preserve"> 2.543 - 1.49/AB2</f>
        <v>1.1884545454545457</v>
      </c>
      <c r="AC26">
        <f t="shared" si="27"/>
        <v>1.3013333333333335</v>
      </c>
      <c r="AD26">
        <f t="shared" si="27"/>
        <v>1.3968461538461541</v>
      </c>
      <c r="AE26">
        <f t="shared" si="27"/>
        <v>1.4787142857142859</v>
      </c>
      <c r="AF26">
        <f t="shared" si="27"/>
        <v>1.549666666666667</v>
      </c>
      <c r="AG26">
        <f t="shared" si="27"/>
        <v>1.6915714285714287</v>
      </c>
      <c r="AH26">
        <f t="shared" si="27"/>
        <v>1.798</v>
      </c>
    </row>
    <row r="27" spans="1:43" x14ac:dyDescent="0.25">
      <c r="A27" s="120"/>
      <c r="B27" s="121"/>
      <c r="C27" s="121"/>
      <c r="D27" s="122"/>
      <c r="E27" s="62" t="s">
        <v>3</v>
      </c>
      <c r="F27" s="72">
        <v>2.4E-2</v>
      </c>
      <c r="G27" s="72"/>
      <c r="H27" s="72"/>
      <c r="I27" s="72"/>
      <c r="J27" s="72"/>
      <c r="K27" s="72"/>
      <c r="L27" s="72"/>
      <c r="M27" s="103"/>
      <c r="N27" s="103"/>
      <c r="O27" s="103"/>
      <c r="P27" s="73"/>
      <c r="S27">
        <f>F47</f>
        <v>3.4540156989654194E-2</v>
      </c>
      <c r="AA27" s="44">
        <f>AA26/AA23-1</f>
        <v>5.3000000000000158E-2</v>
      </c>
      <c r="AB27" s="44">
        <f t="shared" ref="AB27:AH27" si="28">AB26/AB23-1</f>
        <v>4.5851370163663807E-2</v>
      </c>
      <c r="AC27" s="44">
        <f t="shared" si="28"/>
        <v>3.4814382825484547E-2</v>
      </c>
      <c r="AD27" s="44">
        <f t="shared" si="28"/>
        <v>3.5887692960799411E-2</v>
      </c>
      <c r="AE27" s="44">
        <f t="shared" si="28"/>
        <v>2.7345705540341436E-2</v>
      </c>
      <c r="AF27" s="44">
        <f t="shared" si="28"/>
        <v>3.3142311096699961E-2</v>
      </c>
      <c r="AG27" s="44">
        <f t="shared" si="28"/>
        <v>7.3532789772554619E-2</v>
      </c>
      <c r="AH27" s="44">
        <f t="shared" si="28"/>
        <v>2.303995030587358E-2</v>
      </c>
    </row>
    <row r="28" spans="1:43" ht="15.75" thickBot="1" x14ac:dyDescent="0.3">
      <c r="A28" s="120"/>
      <c r="B28" s="121"/>
      <c r="C28" s="121"/>
      <c r="D28" s="122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5"/>
    </row>
    <row r="29" spans="1:43" x14ac:dyDescent="0.25">
      <c r="A29" s="120"/>
      <c r="B29" s="121"/>
      <c r="C29" s="121"/>
      <c r="D29" s="122"/>
      <c r="E29" s="60" t="s">
        <v>0</v>
      </c>
      <c r="F29" s="49">
        <v>-3.8341158994833764E-2</v>
      </c>
      <c r="G29" s="49">
        <v>-4.3569025184022989E-2</v>
      </c>
      <c r="H29" s="49">
        <v>-4.8216017352190964E-2</v>
      </c>
      <c r="I29" s="49">
        <v>-5.1701261478317558E-2</v>
      </c>
      <c r="J29" s="49">
        <v>-5.518650560444395E-2</v>
      </c>
      <c r="K29" s="49">
        <v>-5.7510001688527802E-2</v>
      </c>
      <c r="L29" s="49">
        <v>-6.0414371793633057E-2</v>
      </c>
      <c r="M29" s="50">
        <v>-6.2156993856696249E-2</v>
      </c>
      <c r="N29" s="50">
        <v>-6.3899615919759331E-2</v>
      </c>
      <c r="O29" s="50">
        <v>-6.5642237982822441E-2</v>
      </c>
      <c r="P29" s="51">
        <v>-6.7384860045885661E-2</v>
      </c>
      <c r="S29">
        <f>F49</f>
        <v>0</v>
      </c>
      <c r="AA29" s="45"/>
      <c r="AB29" s="45"/>
      <c r="AC29" s="45"/>
      <c r="AD29" s="45"/>
      <c r="AE29" s="45"/>
      <c r="AF29" s="45"/>
      <c r="AG29" s="45"/>
      <c r="AH29" s="45"/>
    </row>
    <row r="30" spans="1:43" x14ac:dyDescent="0.25">
      <c r="A30" s="120"/>
      <c r="B30" s="121"/>
      <c r="C30" s="121"/>
      <c r="D30" s="122"/>
      <c r="E30" s="62" t="s">
        <v>1</v>
      </c>
      <c r="F30" s="52">
        <v>2.8755876435094429E-2</v>
      </c>
      <c r="G30" s="52">
        <v>3.2676777057211503E-2</v>
      </c>
      <c r="H30" s="52">
        <v>3.6162022054648732E-2</v>
      </c>
      <c r="I30" s="52">
        <v>3.8775955802727115E-2</v>
      </c>
      <c r="J30" s="52">
        <v>4.1389889550805345E-2</v>
      </c>
      <c r="K30" s="52">
        <v>4.3132512049523862E-2</v>
      </c>
      <c r="L30" s="52">
        <v>4.5310790172922333E-2</v>
      </c>
      <c r="M30" s="53">
        <v>4.6617757046961444E-2</v>
      </c>
      <c r="N30" s="53">
        <v>4.792472392100048E-2</v>
      </c>
      <c r="O30" s="53">
        <v>4.9231690795039522E-2</v>
      </c>
      <c r="P30" s="54">
        <v>5.0538657669078661E-2</v>
      </c>
      <c r="S30" t="str">
        <f>_xlfn.CONCAT("[",F50,", ",G50,", ",H50,", ",I50,", ",J50,", ",K50,", ",L50,", ",P50,"]")</f>
        <v>[0.0345401569896542, 0.046249399764287, 0.0569813856924173, 0.0650610445580259, 0.0731407034236347, 0.0785271426673728, 0.0852601917220463, 0.101419509453263]</v>
      </c>
      <c r="Y30" t="s">
        <v>48</v>
      </c>
      <c r="AA30" s="45">
        <f t="shared" ref="AA30:AG30" si="29">F34/$F$36</f>
        <v>1</v>
      </c>
      <c r="AB30" s="45">
        <f t="shared" si="29"/>
        <v>1.2398029828615496</v>
      </c>
      <c r="AC30" s="45">
        <f t="shared" si="29"/>
        <v>1.4538333185488921</v>
      </c>
      <c r="AD30" s="45">
        <f t="shared" si="29"/>
        <v>1.6143560703143465</v>
      </c>
      <c r="AE30" s="45">
        <f t="shared" si="29"/>
        <v>1.7748788220798533</v>
      </c>
      <c r="AF30" s="45">
        <f t="shared" si="29"/>
        <v>1.8818939899235161</v>
      </c>
      <c r="AG30" s="45">
        <f t="shared" si="29"/>
        <v>2.0156629497280831</v>
      </c>
      <c r="AH30" s="45">
        <f>P34/$F$36</f>
        <v>2.3367084532590612</v>
      </c>
    </row>
    <row r="31" spans="1:43" x14ac:dyDescent="0.25">
      <c r="A31" s="120"/>
      <c r="B31" s="121"/>
      <c r="C31" s="121"/>
      <c r="D31" s="122"/>
      <c r="E31" s="62" t="s">
        <v>2</v>
      </c>
      <c r="F31" s="101">
        <v>-3.8341158994833764E-2</v>
      </c>
      <c r="G31" s="106"/>
      <c r="H31" s="106"/>
      <c r="I31" s="106"/>
      <c r="J31" s="106"/>
      <c r="K31" s="106"/>
      <c r="L31" s="106"/>
      <c r="M31" s="106"/>
      <c r="N31" s="106"/>
      <c r="O31" s="106"/>
      <c r="P31" s="107"/>
      <c r="S31">
        <f>F51</f>
        <v>-4.6053531139486598E-2</v>
      </c>
      <c r="AA31" s="45">
        <f t="shared" ref="AA31:AG31" si="30">F35/$F$37</f>
        <v>1</v>
      </c>
      <c r="AB31" s="45">
        <f t="shared" si="30"/>
        <v>1.2398029828615498</v>
      </c>
      <c r="AC31" s="45">
        <f t="shared" si="30"/>
        <v>1.4538333185488923</v>
      </c>
      <c r="AD31" s="45">
        <f t="shared" si="30"/>
        <v>1.6143560703143467</v>
      </c>
      <c r="AE31" s="45">
        <f t="shared" si="30"/>
        <v>1.7748788220798537</v>
      </c>
      <c r="AF31" s="45">
        <f t="shared" si="30"/>
        <v>1.8818939899235161</v>
      </c>
      <c r="AG31" s="45">
        <f t="shared" si="30"/>
        <v>2.0156629497280831</v>
      </c>
      <c r="AH31" s="45">
        <f>P35/$F$37</f>
        <v>2.3367084532590616</v>
      </c>
    </row>
    <row r="32" spans="1:43" x14ac:dyDescent="0.25">
      <c r="A32" s="120"/>
      <c r="B32" s="121"/>
      <c r="C32" s="121"/>
      <c r="D32" s="122"/>
      <c r="E32" s="62" t="s">
        <v>3</v>
      </c>
      <c r="F32" s="101">
        <v>2.8755876435094429E-2</v>
      </c>
      <c r="G32" s="106"/>
      <c r="H32" s="106"/>
      <c r="I32" s="106"/>
      <c r="J32" s="106"/>
      <c r="K32" s="106"/>
      <c r="L32" s="106"/>
      <c r="M32" s="106"/>
      <c r="N32" s="106"/>
      <c r="O32" s="106"/>
      <c r="P32" s="107"/>
      <c r="S32">
        <f>F52</f>
        <v>3.4540156989654194E-2</v>
      </c>
      <c r="AA32" s="46">
        <f>AVERAGE(AA30:AA31)</f>
        <v>1</v>
      </c>
      <c r="AB32" s="46">
        <f t="shared" ref="AB32:AH32" si="31">AVERAGE(AB30:AB31)</f>
        <v>1.2398029828615496</v>
      </c>
      <c r="AC32" s="46">
        <f t="shared" si="31"/>
        <v>1.4538333185488921</v>
      </c>
      <c r="AD32" s="46">
        <f t="shared" si="31"/>
        <v>1.6143560703143467</v>
      </c>
      <c r="AE32" s="46">
        <f t="shared" si="31"/>
        <v>1.7748788220798535</v>
      </c>
      <c r="AF32" s="46">
        <f t="shared" si="31"/>
        <v>1.8818939899235161</v>
      </c>
      <c r="AG32" s="46">
        <f t="shared" si="31"/>
        <v>2.0156629497280831</v>
      </c>
      <c r="AH32" s="46">
        <f t="shared" si="31"/>
        <v>2.3367084532590612</v>
      </c>
    </row>
    <row r="33" spans="1:37" ht="15.75" thickBot="1" x14ac:dyDescent="0.3">
      <c r="A33" s="120"/>
      <c r="B33" s="121"/>
      <c r="C33" s="121"/>
      <c r="D33" s="122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5"/>
      <c r="AA33" s="8">
        <f>AA32*AA$2</f>
        <v>1</v>
      </c>
      <c r="AB33" s="8">
        <f t="shared" ref="AB33:AH33" si="32">AB32*AB$2</f>
        <v>1.3637832811477046</v>
      </c>
      <c r="AC33" s="8">
        <f t="shared" si="32"/>
        <v>1.7445999822586704</v>
      </c>
      <c r="AD33" s="8">
        <f t="shared" si="32"/>
        <v>2.0986628914086509</v>
      </c>
      <c r="AE33" s="8">
        <f t="shared" si="32"/>
        <v>2.4848303509117948</v>
      </c>
      <c r="AF33" s="8">
        <f t="shared" si="32"/>
        <v>2.822840984885274</v>
      </c>
      <c r="AG33" s="8">
        <f t="shared" si="32"/>
        <v>3.5274101620241454</v>
      </c>
      <c r="AH33" s="8">
        <f t="shared" si="32"/>
        <v>4.6734169065181224</v>
      </c>
    </row>
    <row r="34" spans="1:37" x14ac:dyDescent="0.25">
      <c r="A34" s="120"/>
      <c r="B34" s="121"/>
      <c r="C34" s="121"/>
      <c r="D34" s="122"/>
      <c r="E34" s="60" t="s">
        <v>0</v>
      </c>
      <c r="F34" s="49">
        <v>-3.834115899483375E-2</v>
      </c>
      <c r="G34" s="49">
        <v>-4.7535483288163816E-2</v>
      </c>
      <c r="H34" s="49">
        <v>-5.5741654418469858E-2</v>
      </c>
      <c r="I34" s="49">
        <v>-6.1896282766197373E-2</v>
      </c>
      <c r="J34" s="49">
        <v>-6.8050911113926901E-2</v>
      </c>
      <c r="K34" s="49">
        <v>-7.2153996679079596E-2</v>
      </c>
      <c r="L34" s="49">
        <v>-7.7282853635520024E-2</v>
      </c>
      <c r="M34" s="50">
        <v>-8.0360167809384195E-2</v>
      </c>
      <c r="N34" s="50">
        <v>-8.3437481983248782E-2</v>
      </c>
      <c r="O34" s="50">
        <v>-8.6514796157113313E-2</v>
      </c>
      <c r="P34" s="51">
        <v>-8.959211033097772E-2</v>
      </c>
      <c r="S34" t="str">
        <f>_xlfn.CONCAT("[",F54,", ",G54,", ",H54,", ",I54,", ",J54,", ",K54,", ",L54,", ",P54,"]")</f>
        <v>[-0.0581680471941059, -0.065612184137221, -0.0722291947533228, -0.0771919527154006, -0.0821547106774769, -0.0854632159855278, -0.0895988476205918, -0.0995243635447455]</v>
      </c>
      <c r="AB34" s="45"/>
      <c r="AC34" s="45"/>
      <c r="AD34" s="45"/>
      <c r="AE34" s="45"/>
      <c r="AF34" s="45"/>
      <c r="AG34" s="45"/>
      <c r="AH34" s="45"/>
    </row>
    <row r="35" spans="1:37" x14ac:dyDescent="0.25">
      <c r="A35" s="120"/>
      <c r="B35" s="121"/>
      <c r="C35" s="121"/>
      <c r="D35" s="122"/>
      <c r="E35" s="62" t="s">
        <v>1</v>
      </c>
      <c r="F35" s="52">
        <v>2.8755876435094418E-2</v>
      </c>
      <c r="G35" s="52">
        <v>3.5651621379028206E-2</v>
      </c>
      <c r="H35" s="52">
        <v>4.1806251265415206E-2</v>
      </c>
      <c r="I35" s="52">
        <v>4.6422223680203947E-2</v>
      </c>
      <c r="J35" s="52">
        <v>5.1038196094994201E-2</v>
      </c>
      <c r="K35" s="52">
        <v>5.4115511038187451E-2</v>
      </c>
      <c r="L35" s="52">
        <v>5.7962154717178693E-2</v>
      </c>
      <c r="M35" s="53">
        <v>6.0270140924573369E-2</v>
      </c>
      <c r="N35" s="53">
        <v>6.2578127131968364E-2</v>
      </c>
      <c r="O35" s="53">
        <v>6.488611333936331E-2</v>
      </c>
      <c r="P35" s="54">
        <v>6.7194099546758174E-2</v>
      </c>
      <c r="S35" t="str">
        <f>_xlfn.CONCAT("[",F55,", ",G55,", ",H55,", ",I55,", ",J55,", ",K55,", ",L55,", ",P55,"]")</f>
        <v>[0.043626046302091, 0.0492091504052034, 0.0541719096079695, 0.0578939790100452, 0.0616160484121198, 0.0640974280135029, 0.067199152515232, 0.074643291319382]</v>
      </c>
      <c r="AA35" s="45">
        <f>3.745 - 2.681/AA2</f>
        <v>1.0640000000000001</v>
      </c>
      <c r="AB35" s="45">
        <f t="shared" ref="AB35:AH35" si="33">3.745 - 2.681/AB2</f>
        <v>1.3077272727272731</v>
      </c>
      <c r="AC35" s="45">
        <f t="shared" si="33"/>
        <v>1.5108333333333333</v>
      </c>
      <c r="AD35" s="45">
        <f t="shared" si="33"/>
        <v>1.6826923076923079</v>
      </c>
      <c r="AE35" s="45">
        <f t="shared" si="33"/>
        <v>1.8299999999999998</v>
      </c>
      <c r="AF35" s="45">
        <f t="shared" si="33"/>
        <v>1.9576666666666667</v>
      </c>
      <c r="AG35" s="45">
        <f t="shared" si="33"/>
        <v>2.2130000000000001</v>
      </c>
      <c r="AH35" s="45">
        <f t="shared" si="33"/>
        <v>2.4045000000000001</v>
      </c>
    </row>
    <row r="36" spans="1:37" x14ac:dyDescent="0.25">
      <c r="A36" s="120"/>
      <c r="B36" s="121"/>
      <c r="C36" s="121"/>
      <c r="D36" s="122"/>
      <c r="E36" s="62" t="s">
        <v>2</v>
      </c>
      <c r="F36" s="70">
        <v>-3.834115899483375E-2</v>
      </c>
      <c r="G36" s="70"/>
      <c r="H36" s="70"/>
      <c r="I36" s="70"/>
      <c r="J36" s="70"/>
      <c r="K36" s="70"/>
      <c r="L36" s="70"/>
      <c r="M36" s="101"/>
      <c r="N36" s="101"/>
      <c r="O36" s="101"/>
      <c r="P36" s="71"/>
      <c r="S36">
        <f>F56</f>
        <v>0</v>
      </c>
      <c r="AA36" s="44">
        <f>AA35/AA32-1</f>
        <v>6.4000000000000057E-2</v>
      </c>
      <c r="AB36" s="44">
        <f t="shared" ref="AB36:AH36" si="34">AB35/AB32-1</f>
        <v>5.4786357836427824E-2</v>
      </c>
      <c r="AC36" s="44">
        <f t="shared" si="34"/>
        <v>3.920670551238592E-2</v>
      </c>
      <c r="AD36" s="44">
        <f t="shared" si="34"/>
        <v>4.2330337547313635E-2</v>
      </c>
      <c r="AE36" s="44">
        <f t="shared" si="34"/>
        <v>3.105630493441458E-2</v>
      </c>
      <c r="AF36" s="44">
        <f t="shared" si="34"/>
        <v>4.0264051614421703E-2</v>
      </c>
      <c r="AG36" s="44">
        <f t="shared" si="34"/>
        <v>9.790180957512673E-2</v>
      </c>
      <c r="AH36" s="44">
        <f t="shared" si="34"/>
        <v>2.9011555398102074E-2</v>
      </c>
    </row>
    <row r="37" spans="1:37" x14ac:dyDescent="0.25">
      <c r="A37" s="120"/>
      <c r="B37" s="121"/>
      <c r="C37" s="121"/>
      <c r="D37" s="122"/>
      <c r="E37" s="62" t="s">
        <v>3</v>
      </c>
      <c r="F37" s="70">
        <v>2.8755876435094418E-2</v>
      </c>
      <c r="G37" s="70"/>
      <c r="H37" s="70"/>
      <c r="I37" s="70"/>
      <c r="J37" s="70"/>
      <c r="K37" s="70"/>
      <c r="L37" s="70"/>
      <c r="M37" s="101"/>
      <c r="N37" s="101"/>
      <c r="O37" s="101"/>
      <c r="P37" s="71"/>
      <c r="S37">
        <f>F57</f>
        <v>4.3626046302091007E-2</v>
      </c>
    </row>
    <row r="38" spans="1:37" ht="15.75" thickBot="1" x14ac:dyDescent="0.3">
      <c r="A38" s="120"/>
      <c r="B38" s="121"/>
      <c r="C38" s="121"/>
      <c r="D38" s="122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5"/>
    </row>
    <row r="39" spans="1:37" x14ac:dyDescent="0.25">
      <c r="A39" s="120"/>
      <c r="B39" s="121"/>
      <c r="C39" s="121"/>
      <c r="D39" s="122"/>
      <c r="E39" s="63" t="s">
        <v>0</v>
      </c>
      <c r="F39" s="55">
        <v>-4.6960226631794937E-2</v>
      </c>
      <c r="G39" s="55">
        <v>-5.5413067425517978E-2</v>
      </c>
      <c r="H39" s="55">
        <v>-6.2926703686605134E-2</v>
      </c>
      <c r="I39" s="55">
        <v>-6.8561930882420671E-2</v>
      </c>
      <c r="J39" s="55">
        <v>-7.4197158078235917E-2</v>
      </c>
      <c r="K39" s="55">
        <v>-7.7953976208779294E-2</v>
      </c>
      <c r="L39" s="55">
        <v>-8.2649998871959243E-2</v>
      </c>
      <c r="M39" s="56">
        <v>-8.546761246986681E-2</v>
      </c>
      <c r="N39" s="56">
        <v>-8.8285226067774489E-2</v>
      </c>
      <c r="O39" s="56">
        <v>-9.110283966568225E-2</v>
      </c>
      <c r="P39" s="57">
        <v>-9.3920453263589929E-2</v>
      </c>
      <c r="S39">
        <f>F59</f>
        <v>0</v>
      </c>
    </row>
    <row r="40" spans="1:37" x14ac:dyDescent="0.25">
      <c r="A40" s="120"/>
      <c r="B40" s="121"/>
      <c r="C40" s="121"/>
      <c r="D40" s="122"/>
      <c r="E40" s="64" t="s">
        <v>1</v>
      </c>
      <c r="F40" s="52">
        <v>3.5220178778890894E-2</v>
      </c>
      <c r="G40" s="52">
        <v>4.1559810959091219E-2</v>
      </c>
      <c r="H40" s="52">
        <v>4.7195039563713737E-2</v>
      </c>
      <c r="I40" s="52">
        <v>5.1421461017180752E-2</v>
      </c>
      <c r="J40" s="52">
        <v>5.5647882470647551E-2</v>
      </c>
      <c r="K40" s="52">
        <v>5.8465496772958661E-2</v>
      </c>
      <c r="L40" s="52">
        <v>6.1987514650848091E-2</v>
      </c>
      <c r="M40" s="53">
        <v>6.410072537758145E-2</v>
      </c>
      <c r="N40" s="53">
        <v>6.6213936104314891E-2</v>
      </c>
      <c r="O40" s="53">
        <v>6.8327146831048388E-2</v>
      </c>
      <c r="P40" s="54">
        <v>7.044035755778183E-2</v>
      </c>
      <c r="S40" t="str">
        <f>_xlfn.CONCAT("[",F60,", ",G60,", ",H60,", ",I60,", ",J60,", ",K60,", ",L60,", ",P60,"]")</f>
        <v>[0.043626046302091, 0.0548114692518846, 0.0648279357489108, 0.0723403741285075, 0.0798528125081048, 0.0848611047611691, 0.0911214700774997, 0.106146346836693]</v>
      </c>
    </row>
    <row r="41" spans="1:37" x14ac:dyDescent="0.25">
      <c r="A41" s="120"/>
      <c r="B41" s="121"/>
      <c r="C41" s="121"/>
      <c r="D41" s="122"/>
      <c r="E41" s="64" t="s">
        <v>2</v>
      </c>
      <c r="F41" s="70">
        <v>-4.6960226631794937E-2</v>
      </c>
      <c r="G41" s="70"/>
      <c r="H41" s="70"/>
      <c r="I41" s="70"/>
      <c r="J41" s="70"/>
      <c r="K41" s="70"/>
      <c r="L41" s="70"/>
      <c r="M41" s="101"/>
      <c r="N41" s="101"/>
      <c r="O41" s="101"/>
      <c r="P41" s="71"/>
      <c r="S41">
        <f>F61</f>
        <v>-5.8168047194105912E-2</v>
      </c>
    </row>
    <row r="42" spans="1:37" x14ac:dyDescent="0.25">
      <c r="A42" s="120"/>
      <c r="B42" s="121"/>
      <c r="C42" s="121"/>
      <c r="D42" s="122"/>
      <c r="E42" s="64" t="s">
        <v>3</v>
      </c>
      <c r="F42" s="70">
        <v>3.5220178778890894E-2</v>
      </c>
      <c r="G42" s="70"/>
      <c r="H42" s="70"/>
      <c r="I42" s="70"/>
      <c r="J42" s="70"/>
      <c r="K42" s="70"/>
      <c r="L42" s="70"/>
      <c r="M42" s="101"/>
      <c r="N42" s="101"/>
      <c r="O42" s="101"/>
      <c r="P42" s="71"/>
      <c r="S42">
        <f>F62</f>
        <v>4.3626046302091007E-2</v>
      </c>
    </row>
    <row r="43" spans="1:37" ht="15.75" thickBot="1" x14ac:dyDescent="0.3">
      <c r="A43" s="120"/>
      <c r="B43" s="121"/>
      <c r="C43" s="121"/>
      <c r="D43" s="122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1"/>
    </row>
    <row r="44" spans="1:37" x14ac:dyDescent="0.25">
      <c r="A44" s="120"/>
      <c r="B44" s="121"/>
      <c r="C44" s="121"/>
      <c r="D44" s="122"/>
      <c r="E44" s="65" t="s">
        <v>0</v>
      </c>
      <c r="F44" s="49">
        <v>-4.6053531139486598E-2</v>
      </c>
      <c r="G44" s="49">
        <v>-5.058728383565686E-2</v>
      </c>
      <c r="H44" s="49">
        <v>-5.4617286232253225E-2</v>
      </c>
      <c r="I44" s="49">
        <v>-5.7639788029700025E-2</v>
      </c>
      <c r="J44" s="49">
        <v>-6.0662289827147615E-2</v>
      </c>
      <c r="K44" s="49">
        <v>-6.2677291025445322E-2</v>
      </c>
      <c r="L44" s="49">
        <v>-6.5196042523317857E-2</v>
      </c>
      <c r="M44" s="50">
        <v>-6.67072934220415E-2</v>
      </c>
      <c r="N44" s="50">
        <v>-6.8218544320764976E-2</v>
      </c>
      <c r="O44" s="50">
        <v>-6.9729795219488466E-2</v>
      </c>
      <c r="P44" s="51">
        <v>-7.1241046118211943E-2</v>
      </c>
      <c r="S44">
        <f>F64</f>
        <v>0</v>
      </c>
    </row>
    <row r="45" spans="1:37" x14ac:dyDescent="0.25">
      <c r="A45" s="120"/>
      <c r="B45" s="121"/>
      <c r="C45" s="121"/>
      <c r="D45" s="122"/>
      <c r="E45" s="64" t="s">
        <v>1</v>
      </c>
      <c r="F45" s="52">
        <v>3.4540156989654194E-2</v>
      </c>
      <c r="G45" s="52">
        <v>3.7940472361860732E-2</v>
      </c>
      <c r="H45" s="52">
        <v>4.0962974914933642E-2</v>
      </c>
      <c r="I45" s="52">
        <v>4.3229851829737972E-2</v>
      </c>
      <c r="J45" s="52">
        <v>4.5496728744542893E-2</v>
      </c>
      <c r="K45" s="52">
        <v>4.7007980021078991E-2</v>
      </c>
      <c r="L45" s="52">
        <v>4.8897044116749416E-2</v>
      </c>
      <c r="M45" s="53">
        <v>5.0030482574151769E-2</v>
      </c>
      <c r="N45" s="53">
        <v>5.1163921031553983E-2</v>
      </c>
      <c r="O45" s="53">
        <v>5.2297359488956217E-2</v>
      </c>
      <c r="P45" s="54">
        <v>5.3430797946358438E-2</v>
      </c>
      <c r="S45" t="str">
        <f>_xlfn.CONCAT("[",F65,", ",G65,", ",H65,", ",I65,", ",J65,", ",K65,", ",L65,", ",P65,"]")</f>
        <v>[0.05625, 0.0663749999999998, 0.0753749999999999, 0.082125, 0.0888749999999999, 0.0933749999999996, 0.0990000000000002, 0.1125]</v>
      </c>
      <c r="AB45" s="8">
        <f t="shared" ref="AB45:AH45" si="35">F24/F25</f>
        <v>-1.3333330000000001</v>
      </c>
      <c r="AC45" s="8">
        <f t="shared" si="35"/>
        <v>-1.3333330000000001</v>
      </c>
      <c r="AD45" s="8">
        <f t="shared" si="35"/>
        <v>-1.3333330000000001</v>
      </c>
      <c r="AE45" s="8">
        <f t="shared" si="35"/>
        <v>-1.3333330000000001</v>
      </c>
      <c r="AF45" s="8">
        <f t="shared" si="35"/>
        <v>-1.3333330000000001</v>
      </c>
      <c r="AG45" s="8">
        <f t="shared" si="35"/>
        <v>-1.3333330000000001</v>
      </c>
      <c r="AH45" s="8">
        <f t="shared" si="35"/>
        <v>-1.3333330000000001</v>
      </c>
      <c r="AI45" s="8">
        <f>P24/P25</f>
        <v>-1.3333330000000001</v>
      </c>
    </row>
    <row r="46" spans="1:37" x14ac:dyDescent="0.25">
      <c r="A46" s="120"/>
      <c r="B46" s="121"/>
      <c r="C46" s="121"/>
      <c r="D46" s="122"/>
      <c r="E46" s="62" t="s">
        <v>2</v>
      </c>
      <c r="F46" s="72">
        <v>0</v>
      </c>
      <c r="G46" s="72"/>
      <c r="H46" s="72"/>
      <c r="I46" s="72"/>
      <c r="J46" s="72"/>
      <c r="K46" s="72"/>
      <c r="L46" s="72"/>
      <c r="M46" s="103"/>
      <c r="N46" s="103"/>
      <c r="O46" s="103"/>
      <c r="P46" s="73"/>
      <c r="S46">
        <f>F66</f>
        <v>0</v>
      </c>
      <c r="AB46" s="8">
        <f t="shared" ref="AB46:AH46" si="36">F29/F30</f>
        <v>-1.3333330000000001</v>
      </c>
      <c r="AC46" s="8">
        <f t="shared" si="36"/>
        <v>-1.3333330000000001</v>
      </c>
      <c r="AD46" s="8">
        <f t="shared" si="36"/>
        <v>-1.3333330000000001</v>
      </c>
      <c r="AE46" s="8">
        <f t="shared" si="36"/>
        <v>-1.3333330000000001</v>
      </c>
      <c r="AF46" s="8">
        <f t="shared" si="36"/>
        <v>-1.3333330000000001</v>
      </c>
      <c r="AG46" s="8">
        <f t="shared" si="36"/>
        <v>-1.3333330000000001</v>
      </c>
      <c r="AH46" s="8">
        <f t="shared" si="36"/>
        <v>-1.3333330000000001</v>
      </c>
      <c r="AI46" s="8">
        <f>P29/P30</f>
        <v>-1.3333330000000001</v>
      </c>
    </row>
    <row r="47" spans="1:37" x14ac:dyDescent="0.25">
      <c r="A47" s="120"/>
      <c r="B47" s="121"/>
      <c r="C47" s="121"/>
      <c r="D47" s="122"/>
      <c r="E47" s="62" t="s">
        <v>3</v>
      </c>
      <c r="F47" s="70">
        <v>3.4540156989654194E-2</v>
      </c>
      <c r="G47" s="70"/>
      <c r="H47" s="70"/>
      <c r="I47" s="70"/>
      <c r="J47" s="70"/>
      <c r="K47" s="70"/>
      <c r="L47" s="70"/>
      <c r="M47" s="101"/>
      <c r="N47" s="101"/>
      <c r="O47" s="101"/>
      <c r="P47" s="71"/>
      <c r="S47">
        <f>F67</f>
        <v>5.6249999999999994E-2</v>
      </c>
      <c r="AB47" s="8">
        <f t="shared" ref="AB47:AH47" si="37">F34/F35</f>
        <v>-1.3333330000000001</v>
      </c>
      <c r="AC47" s="8">
        <f t="shared" si="37"/>
        <v>-1.3333330000000001</v>
      </c>
      <c r="AD47" s="8">
        <f t="shared" si="37"/>
        <v>-1.3333330000000001</v>
      </c>
      <c r="AE47" s="8">
        <f t="shared" si="37"/>
        <v>-1.3333330000000001</v>
      </c>
      <c r="AF47" s="8">
        <f t="shared" si="37"/>
        <v>-1.3333329999999999</v>
      </c>
      <c r="AG47" s="8">
        <f t="shared" si="37"/>
        <v>-1.3333330000000001</v>
      </c>
      <c r="AH47" s="8">
        <f t="shared" si="37"/>
        <v>-1.3333330000000001</v>
      </c>
      <c r="AI47" s="8">
        <f>P34/P35</f>
        <v>-1.3333330000000001</v>
      </c>
    </row>
    <row r="48" spans="1:37" ht="15.75" thickBot="1" x14ac:dyDescent="0.3">
      <c r="A48" s="120"/>
      <c r="B48" s="121"/>
      <c r="C48" s="121"/>
      <c r="D48" s="122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5"/>
      <c r="AB48" s="8">
        <f t="shared" ref="AB48:AH48" si="38">F39/F40</f>
        <v>-1.3333330000000001</v>
      </c>
      <c r="AC48" s="8">
        <f t="shared" si="38"/>
        <v>-1.3333330000000001</v>
      </c>
      <c r="AD48" s="8">
        <f t="shared" si="38"/>
        <v>-1.3333330000000001</v>
      </c>
      <c r="AE48" s="8">
        <f t="shared" si="38"/>
        <v>-1.3333330000000001</v>
      </c>
      <c r="AF48" s="8">
        <f t="shared" si="38"/>
        <v>-1.3333330000000001</v>
      </c>
      <c r="AG48" s="8">
        <f t="shared" si="38"/>
        <v>-1.3333330000000001</v>
      </c>
      <c r="AH48" s="8">
        <f t="shared" si="38"/>
        <v>-1.3333330000000001</v>
      </c>
      <c r="AI48" s="8">
        <f>P39/P40</f>
        <v>-1.3333330000000001</v>
      </c>
      <c r="AK48" s="11">
        <f>AVERAGE(AB45:AI50)</f>
        <v>-1.3333330000000014</v>
      </c>
    </row>
    <row r="49" spans="1:35" x14ac:dyDescent="0.25">
      <c r="A49" s="120"/>
      <c r="B49" s="121"/>
      <c r="C49" s="121"/>
      <c r="D49" s="122"/>
      <c r="E49" s="66" t="s">
        <v>0</v>
      </c>
      <c r="F49" s="86">
        <v>0</v>
      </c>
      <c r="G49" s="86"/>
      <c r="H49" s="86"/>
      <c r="I49" s="86"/>
      <c r="J49" s="86"/>
      <c r="K49" s="86"/>
      <c r="L49" s="86"/>
      <c r="M49" s="112"/>
      <c r="N49" s="112"/>
      <c r="O49" s="112"/>
      <c r="P49" s="87"/>
      <c r="AB49" s="8">
        <f t="shared" ref="AB49:AH49" si="39">F44/F45</f>
        <v>-1.3333330000000001</v>
      </c>
      <c r="AC49" s="8">
        <f t="shared" si="39"/>
        <v>-1.3333330000000001</v>
      </c>
      <c r="AD49" s="8">
        <f t="shared" si="39"/>
        <v>-1.3333330000000001</v>
      </c>
      <c r="AE49" s="8">
        <f t="shared" si="39"/>
        <v>-1.3333330000000001</v>
      </c>
      <c r="AF49" s="8">
        <f t="shared" si="39"/>
        <v>-1.3333330000000001</v>
      </c>
      <c r="AG49" s="8">
        <f t="shared" si="39"/>
        <v>-1.3333330000000001</v>
      </c>
      <c r="AH49" s="8">
        <f t="shared" si="39"/>
        <v>-1.3333330000000001</v>
      </c>
      <c r="AI49" s="8">
        <f>P44/P45</f>
        <v>-1.3333330000000001</v>
      </c>
    </row>
    <row r="50" spans="1:35" x14ac:dyDescent="0.25">
      <c r="A50" s="120"/>
      <c r="B50" s="121"/>
      <c r="C50" s="121"/>
      <c r="D50" s="122"/>
      <c r="E50" s="64" t="s">
        <v>1</v>
      </c>
      <c r="F50" s="52">
        <v>3.4540156989654194E-2</v>
      </c>
      <c r="G50" s="52">
        <v>4.6249399764287019E-2</v>
      </c>
      <c r="H50" s="52">
        <v>5.6981385692417341E-2</v>
      </c>
      <c r="I50" s="52">
        <v>6.506104455802586E-2</v>
      </c>
      <c r="J50" s="52">
        <v>7.3140703423634726E-2</v>
      </c>
      <c r="K50" s="52">
        <v>7.8527142667372818E-2</v>
      </c>
      <c r="L50" s="52">
        <v>8.5260191722046283E-2</v>
      </c>
      <c r="M50" s="53">
        <v>8.9300021154851E-2</v>
      </c>
      <c r="N50" s="53">
        <v>9.3339850587655163E-2</v>
      </c>
      <c r="O50" s="53">
        <v>9.7379680020459367E-2</v>
      </c>
      <c r="P50" s="54">
        <v>0.10141950945326338</v>
      </c>
      <c r="AB50" s="8">
        <f t="shared" ref="AB50:AH50" si="40">F54/F55</f>
        <v>-1.3333330000000001</v>
      </c>
      <c r="AC50" s="8">
        <f t="shared" si="40"/>
        <v>-1.3333330000000001</v>
      </c>
      <c r="AD50" s="8">
        <f t="shared" si="40"/>
        <v>-1.3333330000000001</v>
      </c>
      <c r="AE50" s="8">
        <f t="shared" si="40"/>
        <v>-1.3333330000000003</v>
      </c>
      <c r="AF50" s="8">
        <f t="shared" si="40"/>
        <v>-1.3333330000000001</v>
      </c>
      <c r="AG50" s="8">
        <f t="shared" si="40"/>
        <v>-1.3333330000000001</v>
      </c>
      <c r="AH50" s="8">
        <f t="shared" si="40"/>
        <v>-1.3333330000000001</v>
      </c>
      <c r="AI50" s="8">
        <f>P54/P55</f>
        <v>-1.3333330000000001</v>
      </c>
    </row>
    <row r="51" spans="1:35" x14ac:dyDescent="0.25">
      <c r="A51" s="120"/>
      <c r="B51" s="121"/>
      <c r="C51" s="121"/>
      <c r="D51" s="122"/>
      <c r="E51" s="64" t="s">
        <v>2</v>
      </c>
      <c r="F51" s="70">
        <v>-4.6053531139486598E-2</v>
      </c>
      <c r="G51" s="70"/>
      <c r="H51" s="70"/>
      <c r="I51" s="70"/>
      <c r="J51" s="70"/>
      <c r="K51" s="70"/>
      <c r="L51" s="70"/>
      <c r="M51" s="101"/>
      <c r="N51" s="101"/>
      <c r="O51" s="101"/>
      <c r="P51" s="71"/>
    </row>
    <row r="52" spans="1:35" x14ac:dyDescent="0.25">
      <c r="A52" s="120"/>
      <c r="B52" s="121"/>
      <c r="C52" s="121"/>
      <c r="D52" s="122"/>
      <c r="E52" s="64" t="s">
        <v>3</v>
      </c>
      <c r="F52" s="70">
        <v>3.4540156989654194E-2</v>
      </c>
      <c r="G52" s="70"/>
      <c r="H52" s="70"/>
      <c r="I52" s="70"/>
      <c r="J52" s="70"/>
      <c r="K52" s="70"/>
      <c r="L52" s="70"/>
      <c r="M52" s="101"/>
      <c r="N52" s="101"/>
      <c r="O52" s="101"/>
      <c r="P52" s="71"/>
      <c r="AB52" s="8">
        <f>F26/F27</f>
        <v>-1.3333333333333333</v>
      </c>
    </row>
    <row r="53" spans="1:35" ht="15.75" thickBot="1" x14ac:dyDescent="0.3">
      <c r="A53" s="120"/>
      <c r="B53" s="121"/>
      <c r="C53" s="121"/>
      <c r="D53" s="122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1"/>
      <c r="AB53" s="8">
        <f>F31/F32</f>
        <v>-1.3333330000000001</v>
      </c>
    </row>
    <row r="54" spans="1:35" x14ac:dyDescent="0.25">
      <c r="A54" s="120"/>
      <c r="B54" s="121"/>
      <c r="C54" s="121"/>
      <c r="D54" s="122"/>
      <c r="E54" s="65" t="s">
        <v>0</v>
      </c>
      <c r="F54" s="49">
        <v>-5.8168047194105912E-2</v>
      </c>
      <c r="G54" s="49">
        <v>-6.561218413722103E-2</v>
      </c>
      <c r="H54" s="49">
        <v>-7.2229194753322776E-2</v>
      </c>
      <c r="I54" s="49">
        <v>-7.7191952715400552E-2</v>
      </c>
      <c r="J54" s="49">
        <v>-8.2154710677476928E-2</v>
      </c>
      <c r="K54" s="49">
        <v>-8.5463215985527835E-2</v>
      </c>
      <c r="L54" s="49">
        <v>-8.9598847620591823E-2</v>
      </c>
      <c r="M54" s="50">
        <v>-9.2080226601630261E-2</v>
      </c>
      <c r="N54" s="50">
        <v>-9.4561605582668684E-2</v>
      </c>
      <c r="O54" s="50">
        <v>-9.7042984563707232E-2</v>
      </c>
      <c r="P54" s="51">
        <v>-9.9524363544745517E-2</v>
      </c>
      <c r="AB54" s="8">
        <f>F41/F42</f>
        <v>-1.3333330000000001</v>
      </c>
    </row>
    <row r="55" spans="1:35" x14ac:dyDescent="0.25">
      <c r="A55" s="120"/>
      <c r="B55" s="121"/>
      <c r="C55" s="121"/>
      <c r="D55" s="122"/>
      <c r="E55" s="64" t="s">
        <v>1</v>
      </c>
      <c r="F55" s="52">
        <v>4.3626046302091007E-2</v>
      </c>
      <c r="G55" s="52">
        <v>4.9209150405203371E-2</v>
      </c>
      <c r="H55" s="52">
        <v>5.4171909607969478E-2</v>
      </c>
      <c r="I55" s="52">
        <v>5.7893979010045157E-2</v>
      </c>
      <c r="J55" s="52">
        <v>6.1616048412119796E-2</v>
      </c>
      <c r="K55" s="52">
        <v>6.4097428013502877E-2</v>
      </c>
      <c r="L55" s="52">
        <v>6.7199152515231994E-2</v>
      </c>
      <c r="M55" s="53">
        <v>6.9060187216269497E-2</v>
      </c>
      <c r="N55" s="53">
        <v>7.0921221917306987E-2</v>
      </c>
      <c r="O55" s="53">
        <v>7.2782256618344573E-2</v>
      </c>
      <c r="P55" s="54">
        <v>7.4643291319381966E-2</v>
      </c>
      <c r="AB55" s="8">
        <f>F51/F52</f>
        <v>-1.3333330000000001</v>
      </c>
    </row>
    <row r="56" spans="1:35" x14ac:dyDescent="0.25">
      <c r="A56" s="120"/>
      <c r="B56" s="121"/>
      <c r="C56" s="121"/>
      <c r="D56" s="122"/>
      <c r="E56" s="62" t="s">
        <v>2</v>
      </c>
      <c r="F56" s="72">
        <v>0</v>
      </c>
      <c r="G56" s="72"/>
      <c r="H56" s="72"/>
      <c r="I56" s="72"/>
      <c r="J56" s="72"/>
      <c r="K56" s="72"/>
      <c r="L56" s="72"/>
      <c r="M56" s="103"/>
      <c r="N56" s="103"/>
      <c r="O56" s="103"/>
      <c r="P56" s="73"/>
      <c r="AB56" s="8">
        <f>F61/F62</f>
        <v>-1.3333330000000001</v>
      </c>
    </row>
    <row r="57" spans="1:35" x14ac:dyDescent="0.25">
      <c r="A57" s="120"/>
      <c r="B57" s="121"/>
      <c r="C57" s="121"/>
      <c r="D57" s="122"/>
      <c r="E57" s="64" t="s">
        <v>3</v>
      </c>
      <c r="F57" s="70">
        <v>4.3626046302091007E-2</v>
      </c>
      <c r="G57" s="70"/>
      <c r="H57" s="70"/>
      <c r="I57" s="70"/>
      <c r="J57" s="70"/>
      <c r="K57" s="70"/>
      <c r="L57" s="70"/>
      <c r="M57" s="101"/>
      <c r="N57" s="101"/>
      <c r="O57" s="101"/>
      <c r="P57" s="71"/>
    </row>
    <row r="58" spans="1:35" ht="15.75" thickBot="1" x14ac:dyDescent="0.3">
      <c r="A58" s="120"/>
      <c r="B58" s="121"/>
      <c r="C58" s="121"/>
      <c r="D58" s="122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9"/>
      <c r="AB58" s="11">
        <f>AVERAGE(AB52:AB56)</f>
        <v>-1.333333066666667</v>
      </c>
    </row>
    <row r="59" spans="1:35" x14ac:dyDescent="0.25">
      <c r="A59" s="120"/>
      <c r="B59" s="121"/>
      <c r="C59" s="121"/>
      <c r="D59" s="122"/>
      <c r="E59" s="63" t="s">
        <v>0</v>
      </c>
      <c r="F59" s="88">
        <v>0</v>
      </c>
      <c r="G59" s="88"/>
      <c r="H59" s="88"/>
      <c r="I59" s="88"/>
      <c r="J59" s="88"/>
      <c r="K59" s="88"/>
      <c r="L59" s="88"/>
      <c r="M59" s="115"/>
      <c r="N59" s="115"/>
      <c r="O59" s="115"/>
      <c r="P59" s="89"/>
    </row>
    <row r="60" spans="1:35" x14ac:dyDescent="0.25">
      <c r="A60" s="120"/>
      <c r="B60" s="121"/>
      <c r="C60" s="121"/>
      <c r="D60" s="122"/>
      <c r="E60" s="64" t="s">
        <v>1</v>
      </c>
      <c r="F60" s="52">
        <v>4.3626046302091007E-2</v>
      </c>
      <c r="G60" s="52">
        <v>5.4811469251884556E-2</v>
      </c>
      <c r="H60" s="52">
        <v>6.482793574891077E-2</v>
      </c>
      <c r="I60" s="52">
        <v>7.2340374128507468E-2</v>
      </c>
      <c r="J60" s="52">
        <v>7.9852812508104762E-2</v>
      </c>
      <c r="K60" s="52">
        <v>8.4861104761169079E-2</v>
      </c>
      <c r="L60" s="52">
        <v>9.1121470077499725E-2</v>
      </c>
      <c r="M60" s="53">
        <v>9.4877689267298226E-2</v>
      </c>
      <c r="N60" s="53">
        <v>9.8633908457096381E-2</v>
      </c>
      <c r="O60" s="53">
        <v>0.10239012764689485</v>
      </c>
      <c r="P60" s="54">
        <v>0.10614634683669338</v>
      </c>
    </row>
    <row r="61" spans="1:35" x14ac:dyDescent="0.25">
      <c r="A61" s="120"/>
      <c r="B61" s="121"/>
      <c r="C61" s="121"/>
      <c r="D61" s="122"/>
      <c r="E61" s="64" t="s">
        <v>2</v>
      </c>
      <c r="F61" s="70">
        <v>-5.8168047194105912E-2</v>
      </c>
      <c r="G61" s="70"/>
      <c r="H61" s="70"/>
      <c r="I61" s="70"/>
      <c r="J61" s="70"/>
      <c r="K61" s="70"/>
      <c r="L61" s="70"/>
      <c r="M61" s="101"/>
      <c r="N61" s="101"/>
      <c r="O61" s="101"/>
      <c r="P61" s="71"/>
    </row>
    <row r="62" spans="1:35" x14ac:dyDescent="0.25">
      <c r="A62" s="120"/>
      <c r="B62" s="121"/>
      <c r="C62" s="121"/>
      <c r="D62" s="122"/>
      <c r="E62" s="64" t="s">
        <v>3</v>
      </c>
      <c r="F62" s="70">
        <v>4.3626046302091007E-2</v>
      </c>
      <c r="G62" s="70"/>
      <c r="H62" s="70"/>
      <c r="I62" s="70"/>
      <c r="J62" s="70"/>
      <c r="K62" s="70"/>
      <c r="L62" s="70"/>
      <c r="M62" s="101"/>
      <c r="N62" s="101"/>
      <c r="O62" s="101"/>
      <c r="P62" s="71"/>
    </row>
    <row r="63" spans="1:35" ht="15.75" thickBot="1" x14ac:dyDescent="0.3">
      <c r="A63" s="120"/>
      <c r="B63" s="121"/>
      <c r="C63" s="121"/>
      <c r="D63" s="122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</row>
    <row r="64" spans="1:35" x14ac:dyDescent="0.25">
      <c r="A64" s="120"/>
      <c r="B64" s="121"/>
      <c r="C64" s="121"/>
      <c r="D64" s="122"/>
      <c r="E64" s="60" t="s">
        <v>0</v>
      </c>
      <c r="F64" s="93">
        <v>0</v>
      </c>
      <c r="G64" s="93"/>
      <c r="H64" s="93"/>
      <c r="I64" s="93"/>
      <c r="J64" s="93"/>
      <c r="K64" s="93"/>
      <c r="L64" s="93"/>
      <c r="M64" s="102"/>
      <c r="N64" s="102"/>
      <c r="O64" s="102"/>
      <c r="P64" s="94"/>
    </row>
    <row r="65" spans="1:16" x14ac:dyDescent="0.25">
      <c r="A65" s="120"/>
      <c r="B65" s="121"/>
      <c r="C65" s="121"/>
      <c r="D65" s="122"/>
      <c r="E65" s="62" t="s">
        <v>1</v>
      </c>
      <c r="F65" s="52">
        <v>5.6249999999999994E-2</v>
      </c>
      <c r="G65" s="52">
        <v>6.6374999999999837E-2</v>
      </c>
      <c r="H65" s="52">
        <v>7.5374999999999859E-2</v>
      </c>
      <c r="I65" s="52">
        <v>8.2125000000000045E-2</v>
      </c>
      <c r="J65" s="52">
        <v>8.8874999999999857E-2</v>
      </c>
      <c r="K65" s="52">
        <v>9.3374999999999569E-2</v>
      </c>
      <c r="L65" s="52">
        <v>9.9000000000000157E-2</v>
      </c>
      <c r="M65" s="53">
        <v>0.10237499999999992</v>
      </c>
      <c r="N65" s="53">
        <v>0.10575</v>
      </c>
      <c r="O65" s="53">
        <v>0.10912499999999993</v>
      </c>
      <c r="P65" s="54">
        <v>0.11250000000000002</v>
      </c>
    </row>
    <row r="66" spans="1:16" x14ac:dyDescent="0.25">
      <c r="A66" s="120"/>
      <c r="B66" s="121"/>
      <c r="C66" s="121"/>
      <c r="D66" s="122"/>
      <c r="E66" s="62" t="s">
        <v>2</v>
      </c>
      <c r="F66" s="72">
        <v>0</v>
      </c>
      <c r="G66" s="72"/>
      <c r="H66" s="72"/>
      <c r="I66" s="72"/>
      <c r="J66" s="72"/>
      <c r="K66" s="72"/>
      <c r="L66" s="72"/>
      <c r="M66" s="103"/>
      <c r="N66" s="103"/>
      <c r="O66" s="103"/>
      <c r="P66" s="73"/>
    </row>
    <row r="67" spans="1:16" x14ac:dyDescent="0.25">
      <c r="A67" s="120"/>
      <c r="B67" s="121"/>
      <c r="C67" s="121"/>
      <c r="D67" s="122"/>
      <c r="E67" s="62" t="s">
        <v>3</v>
      </c>
      <c r="F67" s="70">
        <v>5.6249999999999994E-2</v>
      </c>
      <c r="G67" s="70"/>
      <c r="H67" s="70"/>
      <c r="I67" s="70"/>
      <c r="J67" s="70"/>
      <c r="K67" s="70"/>
      <c r="L67" s="70"/>
      <c r="M67" s="101"/>
      <c r="N67" s="101"/>
      <c r="O67" s="101"/>
      <c r="P67" s="71"/>
    </row>
    <row r="68" spans="1:16" ht="15.75" thickBot="1" x14ac:dyDescent="0.3">
      <c r="A68" s="123"/>
      <c r="B68" s="124"/>
      <c r="C68" s="124"/>
      <c r="D68" s="125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5"/>
    </row>
    <row r="81" spans="22:32" x14ac:dyDescent="0.25">
      <c r="V81" s="39">
        <f t="shared" ref="V81:AB81" si="41">F23</f>
        <v>1</v>
      </c>
      <c r="W81" s="39">
        <f t="shared" si="41"/>
        <v>1.1000000000000001</v>
      </c>
      <c r="X81" s="39">
        <f t="shared" si="41"/>
        <v>1.2</v>
      </c>
      <c r="Y81" s="39">
        <f t="shared" si="41"/>
        <v>1.3</v>
      </c>
      <c r="Z81" s="39">
        <f t="shared" si="41"/>
        <v>1.4</v>
      </c>
      <c r="AA81" s="39">
        <f t="shared" si="41"/>
        <v>1.5</v>
      </c>
      <c r="AB81" s="39">
        <f t="shared" si="41"/>
        <v>1.6</v>
      </c>
      <c r="AC81" s="39"/>
      <c r="AD81" s="39"/>
      <c r="AE81" s="39"/>
      <c r="AF81" s="39">
        <f>P23</f>
        <v>2</v>
      </c>
    </row>
    <row r="83" spans="22:32" x14ac:dyDescent="0.25">
      <c r="V83">
        <f t="shared" ref="V83:AB83" si="42">(F29/$F$31 + F30/$F$32) /2</f>
        <v>1</v>
      </c>
      <c r="W83">
        <f t="shared" si="42"/>
        <v>1.1363512821793846</v>
      </c>
      <c r="X83">
        <f t="shared" si="42"/>
        <v>1.257552421894387</v>
      </c>
      <c r="Y83">
        <f t="shared" si="42"/>
        <v>1.348453276680655</v>
      </c>
      <c r="Z83">
        <f t="shared" si="42"/>
        <v>1.4393541314669176</v>
      </c>
      <c r="AA83">
        <f t="shared" si="42"/>
        <v>1.4999547013244154</v>
      </c>
      <c r="AB83">
        <f t="shared" si="42"/>
        <v>1.5757054136462991</v>
      </c>
      <c r="AF83">
        <f>(P29/$F$31 + P30/$F$32) /2</f>
        <v>1.7575071232188197</v>
      </c>
    </row>
    <row r="85" spans="22:32" x14ac:dyDescent="0.25">
      <c r="V85">
        <f t="shared" ref="V85:AB85" si="43">(F34/$F$36 + F35/$F$37) /2</f>
        <v>1</v>
      </c>
      <c r="W85">
        <f t="shared" si="43"/>
        <v>1.2398029828615496</v>
      </c>
      <c r="X85">
        <f t="shared" si="43"/>
        <v>1.4538333185488921</v>
      </c>
      <c r="Y85">
        <f t="shared" si="43"/>
        <v>1.6143560703143467</v>
      </c>
      <c r="Z85">
        <f t="shared" si="43"/>
        <v>1.7748788220798535</v>
      </c>
      <c r="AA85">
        <f t="shared" si="43"/>
        <v>1.8818939899235161</v>
      </c>
      <c r="AB85">
        <f t="shared" si="43"/>
        <v>2.0156629497280831</v>
      </c>
      <c r="AF85">
        <f>(P34/$F$36 + P35/$F$37) /2</f>
        <v>2.3367084532590612</v>
      </c>
    </row>
    <row r="87" spans="22:32" x14ac:dyDescent="0.25">
      <c r="V87">
        <f t="shared" ref="V87:AB87" si="44">F45/$F$47</f>
        <v>1</v>
      </c>
      <c r="W87">
        <f t="shared" si="44"/>
        <v>1.098445278439963</v>
      </c>
      <c r="X87">
        <f t="shared" si="44"/>
        <v>1.1859521926088312</v>
      </c>
      <c r="Y87">
        <f t="shared" si="44"/>
        <v>1.2515823782354725</v>
      </c>
      <c r="Z87">
        <f t="shared" si="44"/>
        <v>1.3172125638621306</v>
      </c>
      <c r="AA87">
        <f t="shared" si="44"/>
        <v>1.3609660209465544</v>
      </c>
      <c r="AB87">
        <f t="shared" si="44"/>
        <v>1.4156578423020931</v>
      </c>
      <c r="AF87">
        <f>P45/$F$47</f>
        <v>1.5469182135553858</v>
      </c>
    </row>
    <row r="89" spans="22:32" x14ac:dyDescent="0.25">
      <c r="V89">
        <f t="shared" ref="V89:AB89" si="45">F50/$F$52</f>
        <v>1</v>
      </c>
      <c r="W89">
        <f t="shared" si="45"/>
        <v>1.3390037508555648</v>
      </c>
      <c r="X89">
        <f t="shared" si="45"/>
        <v>1.6497141489393046</v>
      </c>
      <c r="Y89">
        <f t="shared" si="45"/>
        <v>1.8836348826530691</v>
      </c>
      <c r="Z89">
        <f t="shared" si="45"/>
        <v>2.1175556163668436</v>
      </c>
      <c r="AA89">
        <f t="shared" si="45"/>
        <v>2.2735027721759931</v>
      </c>
      <c r="AB89">
        <f t="shared" si="45"/>
        <v>2.4684367169374548</v>
      </c>
      <c r="AF89">
        <f>P50/$F$52</f>
        <v>2.9362781843649852</v>
      </c>
    </row>
    <row r="91" spans="22:32" x14ac:dyDescent="0.25">
      <c r="V91">
        <f t="shared" ref="V91:AB91" si="46">F55/$F$57</f>
        <v>1</v>
      </c>
      <c r="W91">
        <f t="shared" si="46"/>
        <v>1.127976394295551</v>
      </c>
      <c r="X91">
        <f t="shared" si="46"/>
        <v>1.2417331892249197</v>
      </c>
      <c r="Y91">
        <f t="shared" si="46"/>
        <v>1.3270507854219713</v>
      </c>
      <c r="Z91">
        <f t="shared" si="46"/>
        <v>1.4123683816189991</v>
      </c>
      <c r="AA91">
        <f t="shared" si="46"/>
        <v>1.4692467790836841</v>
      </c>
      <c r="AB91">
        <f t="shared" si="46"/>
        <v>1.5403447759145463</v>
      </c>
      <c r="AF91">
        <f>P55/$F$57</f>
        <v>1.7109799683086178</v>
      </c>
    </row>
    <row r="93" spans="22:32" x14ac:dyDescent="0.25">
      <c r="V93">
        <f t="shared" ref="V93:AB93" si="47">F60/$F$62</f>
        <v>1</v>
      </c>
      <c r="W93">
        <f t="shared" si="47"/>
        <v>1.2563932306021834</v>
      </c>
      <c r="X93">
        <f t="shared" si="47"/>
        <v>1.4859915404665849</v>
      </c>
      <c r="Y93">
        <f t="shared" si="47"/>
        <v>1.6581923016260169</v>
      </c>
      <c r="Z93">
        <f t="shared" si="47"/>
        <v>1.8303930627854625</v>
      </c>
      <c r="AA93">
        <f t="shared" si="47"/>
        <v>1.9451935702250807</v>
      </c>
      <c r="AB93">
        <f t="shared" si="47"/>
        <v>2.0886942045246086</v>
      </c>
      <c r="AF93">
        <f>P60/$F$62</f>
        <v>2.433095726843479</v>
      </c>
    </row>
    <row r="98" spans="22:32" x14ac:dyDescent="0.25">
      <c r="V98">
        <f t="shared" ref="V98:AB98" si="48">((-F54+F55))/$F$57</f>
        <v>2.3333330000000001</v>
      </c>
      <c r="W98">
        <f t="shared" si="48"/>
        <v>2.6319445440308211</v>
      </c>
      <c r="X98">
        <f t="shared" si="48"/>
        <v>2.8973770276137496</v>
      </c>
      <c r="Y98">
        <f t="shared" si="48"/>
        <v>3.0964513903010045</v>
      </c>
      <c r="Z98">
        <f t="shared" si="48"/>
        <v>3.2955257529882038</v>
      </c>
      <c r="AA98">
        <f t="shared" si="48"/>
        <v>3.4282419947796701</v>
      </c>
      <c r="AB98">
        <f t="shared" si="48"/>
        <v>3.5941372970190164</v>
      </c>
      <c r="AF98">
        <f>((-P54+P55))/$F$57</f>
        <v>3.9922860223934524</v>
      </c>
    </row>
    <row r="100" spans="22:32" x14ac:dyDescent="0.25">
      <c r="V100">
        <f t="shared" ref="V100:AB100" si="49">F60/((-$F$61+$F$62))</f>
        <v>0.42857148979592707</v>
      </c>
      <c r="W100">
        <f t="shared" si="49"/>
        <v>0.53845431860869553</v>
      </c>
      <c r="X100">
        <f t="shared" si="49"/>
        <v>0.63685360832190896</v>
      </c>
      <c r="Y100">
        <f t="shared" si="49"/>
        <v>0.71065394507599933</v>
      </c>
      <c r="Z100">
        <f t="shared" si="49"/>
        <v>0.78445428183009558</v>
      </c>
      <c r="AA100">
        <f t="shared" si="49"/>
        <v>0.83365450633282112</v>
      </c>
      <c r="AB100">
        <f t="shared" si="49"/>
        <v>0.89515478696123041</v>
      </c>
      <c r="AF100">
        <f>P60/((-$F$61+$F$62))</f>
        <v>1.0427554604694138</v>
      </c>
    </row>
  </sheetData>
  <mergeCells count="34">
    <mergeCell ref="F67:P67"/>
    <mergeCell ref="E68:P68"/>
    <mergeCell ref="A1:P1"/>
    <mergeCell ref="A2:P2"/>
    <mergeCell ref="A22:D68"/>
    <mergeCell ref="F59:P59"/>
    <mergeCell ref="F61:P61"/>
    <mergeCell ref="F62:P62"/>
    <mergeCell ref="E63:P63"/>
    <mergeCell ref="F64:P64"/>
    <mergeCell ref="F66:P66"/>
    <mergeCell ref="F51:P51"/>
    <mergeCell ref="F52:P52"/>
    <mergeCell ref="E53:P53"/>
    <mergeCell ref="F56:P56"/>
    <mergeCell ref="F57:P57"/>
    <mergeCell ref="E58:P58"/>
    <mergeCell ref="F42:P42"/>
    <mergeCell ref="E43:P43"/>
    <mergeCell ref="F46:P46"/>
    <mergeCell ref="F47:P47"/>
    <mergeCell ref="E48:P48"/>
    <mergeCell ref="F49:P49"/>
    <mergeCell ref="F41:P41"/>
    <mergeCell ref="F22:P22"/>
    <mergeCell ref="F26:P26"/>
    <mergeCell ref="F27:P27"/>
    <mergeCell ref="E28:P28"/>
    <mergeCell ref="F31:P31"/>
    <mergeCell ref="F32:P32"/>
    <mergeCell ref="E33:P33"/>
    <mergeCell ref="F36:P36"/>
    <mergeCell ref="F37:P37"/>
    <mergeCell ref="E38:P38"/>
  </mergeCells>
  <hyperlinks>
    <hyperlink ref="I5" r:id="rId1" xr:uid="{1113CCF8-CB99-42C6-85DD-68E90AC324FE}"/>
  </hyperlinks>
  <pageMargins left="0.7" right="0.7" top="0.78740157499999996" bottom="0.78740157499999996" header="0.3" footer="0.3"/>
  <pageSetup paperSize="9" scale="71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B715-0048-463A-AC4D-40AD4083187D}">
  <sheetPr codeName="List6"/>
  <dimension ref="B1:I7"/>
  <sheetViews>
    <sheetView workbookViewId="0">
      <selection activeCell="I5" sqref="I5"/>
    </sheetView>
  </sheetViews>
  <sheetFormatPr defaultRowHeight="15" x14ac:dyDescent="0.25"/>
  <sheetData>
    <row r="1" spans="2:9" x14ac:dyDescent="0.25">
      <c r="B1" t="s">
        <v>41</v>
      </c>
      <c r="C1" t="s">
        <v>40</v>
      </c>
    </row>
    <row r="2" spans="2:9" x14ac:dyDescent="0.25">
      <c r="B2">
        <v>-23.837</v>
      </c>
      <c r="C2">
        <v>0</v>
      </c>
      <c r="E2" t="s">
        <v>42</v>
      </c>
      <c r="F2">
        <f>B3-B2</f>
        <v>35.754999999999995</v>
      </c>
      <c r="H2" t="s">
        <v>45</v>
      </c>
      <c r="I2">
        <f>C2*C2</f>
        <v>0</v>
      </c>
    </row>
    <row r="3" spans="2:9" x14ac:dyDescent="0.25">
      <c r="B3">
        <v>11.917999999999999</v>
      </c>
      <c r="C3">
        <v>2.5</v>
      </c>
      <c r="E3" t="s">
        <v>43</v>
      </c>
      <c r="F3">
        <f>B4-B2</f>
        <v>0</v>
      </c>
      <c r="H3" t="s">
        <v>44</v>
      </c>
      <c r="I3">
        <f>C3*C3</f>
        <v>6.25</v>
      </c>
    </row>
    <row r="4" spans="2:9" x14ac:dyDescent="0.25">
      <c r="B4">
        <v>-23.837</v>
      </c>
      <c r="C4">
        <v>5</v>
      </c>
      <c r="H4" t="s">
        <v>46</v>
      </c>
      <c r="I4">
        <f>C4*C4</f>
        <v>25</v>
      </c>
    </row>
    <row r="7" spans="2:9" x14ac:dyDescent="0.25">
      <c r="B7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List1</vt:lpstr>
      <vt:lpstr>LinAnal</vt:lpstr>
      <vt:lpstr>Pruzn</vt:lpstr>
      <vt:lpstr>Plast</vt:lpstr>
      <vt:lpstr>Plasticita</vt:lpstr>
      <vt:lpstr>Plasticita (YLT)</vt:lpstr>
      <vt:lpstr>List5</vt:lpstr>
      <vt:lpstr>Plasticita!Oblast_tisku</vt:lpstr>
      <vt:lpstr>'Plasticita (YLT)'!Oblast_tisku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admin</cp:lastModifiedBy>
  <cp:lastPrinted>2022-10-26T13:18:55Z</cp:lastPrinted>
  <dcterms:created xsi:type="dcterms:W3CDTF">2019-10-11T19:47:13Z</dcterms:created>
  <dcterms:modified xsi:type="dcterms:W3CDTF">2022-10-26T13:18:59Z</dcterms:modified>
</cp:coreProperties>
</file>